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1640"/>
  </bookViews>
  <sheets>
    <sheet name="All" sheetId="7" r:id="rId1"/>
  </sheets>
  <definedNames>
    <definedName name="_xlnm._FilterDatabase" localSheetId="0" hidden="1">All!$B$1:$N$81</definedName>
  </definedNames>
  <calcPr calcId="124519"/>
</workbook>
</file>

<file path=xl/calcChain.xml><?xml version="1.0" encoding="utf-8"?>
<calcChain xmlns="http://schemas.openxmlformats.org/spreadsheetml/2006/main">
  <c r="L85" i="7"/>
  <c r="K85"/>
  <c r="J85"/>
  <c r="I85"/>
  <c r="H85"/>
  <c r="G85"/>
  <c r="F85"/>
  <c r="E85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5"/>
  <c r="M66"/>
  <c r="M67"/>
  <c r="M68"/>
  <c r="M69"/>
  <c r="M70"/>
  <c r="M71"/>
  <c r="M72"/>
  <c r="M73"/>
  <c r="M74"/>
  <c r="M75"/>
  <c r="M76"/>
  <c r="M78"/>
  <c r="M79"/>
  <c r="M80"/>
  <c r="M81"/>
  <c r="F82"/>
  <c r="G82"/>
  <c r="H82"/>
  <c r="I82"/>
  <c r="J82"/>
  <c r="K82"/>
  <c r="L82"/>
  <c r="F83"/>
  <c r="G83"/>
  <c r="H83"/>
  <c r="I83"/>
  <c r="J83"/>
  <c r="K83"/>
  <c r="L83"/>
  <c r="F84"/>
  <c r="G84"/>
  <c r="H84"/>
  <c r="I84"/>
  <c r="J84"/>
  <c r="K84"/>
  <c r="L84"/>
  <c r="E84"/>
  <c r="E83"/>
  <c r="E82"/>
  <c r="M85" l="1"/>
  <c r="M82" l="1"/>
  <c r="M84"/>
  <c r="M83"/>
  <c r="V5" l="1"/>
  <c r="V6"/>
  <c r="V11"/>
  <c r="V12"/>
  <c r="V10"/>
  <c r="V9"/>
  <c r="V8"/>
  <c r="V7"/>
  <c r="R6"/>
  <c r="R9"/>
  <c r="R11"/>
  <c r="R5"/>
  <c r="R7"/>
  <c r="R10"/>
  <c r="R12"/>
  <c r="R8"/>
  <c r="O2" l="1"/>
  <c r="O32"/>
  <c r="O64"/>
  <c r="O3"/>
  <c r="O77"/>
  <c r="O79"/>
  <c r="O72"/>
  <c r="O63"/>
  <c r="O55"/>
  <c r="O47"/>
  <c r="O78"/>
  <c r="O73"/>
  <c r="O69"/>
  <c r="O65"/>
  <c r="O60"/>
  <c r="O56"/>
  <c r="O52"/>
  <c r="O48"/>
  <c r="O44"/>
  <c r="O40"/>
  <c r="O36"/>
  <c r="O31"/>
  <c r="O27"/>
  <c r="O23"/>
  <c r="O19"/>
  <c r="O15"/>
  <c r="O11"/>
  <c r="O7"/>
  <c r="O81"/>
  <c r="O70"/>
  <c r="O61"/>
  <c r="O53"/>
  <c r="O45"/>
  <c r="O41"/>
  <c r="O37"/>
  <c r="O33"/>
  <c r="O28"/>
  <c r="O24"/>
  <c r="O20"/>
  <c r="O16"/>
  <c r="O12"/>
  <c r="O8"/>
  <c r="O4"/>
  <c r="O74"/>
  <c r="O68"/>
  <c r="O59"/>
  <c r="O51"/>
  <c r="O80"/>
  <c r="O75"/>
  <c r="O71"/>
  <c r="O67"/>
  <c r="O62"/>
  <c r="O58"/>
  <c r="O54"/>
  <c r="O50"/>
  <c r="O46"/>
  <c r="O42"/>
  <c r="O38"/>
  <c r="O34"/>
  <c r="O29"/>
  <c r="O25"/>
  <c r="O21"/>
  <c r="O17"/>
  <c r="O13"/>
  <c r="O9"/>
  <c r="O5"/>
  <c r="O76"/>
  <c r="O66"/>
  <c r="O57"/>
  <c r="O49"/>
  <c r="O43"/>
  <c r="O39"/>
  <c r="O35"/>
  <c r="O30"/>
  <c r="O26"/>
  <c r="O22"/>
  <c r="O18"/>
  <c r="O14"/>
  <c r="O10"/>
  <c r="O6"/>
  <c r="N2"/>
  <c r="N64"/>
  <c r="N3"/>
  <c r="N77"/>
  <c r="N80"/>
  <c r="N71"/>
  <c r="N62"/>
  <c r="N54"/>
  <c r="N81"/>
  <c r="N76"/>
  <c r="N72"/>
  <c r="N68"/>
  <c r="N63"/>
  <c r="N59"/>
  <c r="N55"/>
  <c r="N51"/>
  <c r="N47"/>
  <c r="N43"/>
  <c r="N39"/>
  <c r="N35"/>
  <c r="N31"/>
  <c r="N27"/>
  <c r="N23"/>
  <c r="N19"/>
  <c r="N15"/>
  <c r="N11"/>
  <c r="N7"/>
  <c r="N78"/>
  <c r="N69"/>
  <c r="N60"/>
  <c r="N52"/>
  <c r="N46"/>
  <c r="N42"/>
  <c r="N38"/>
  <c r="N34"/>
  <c r="N30"/>
  <c r="N26"/>
  <c r="N22"/>
  <c r="N18"/>
  <c r="N14"/>
  <c r="N10"/>
  <c r="N6"/>
  <c r="N75"/>
  <c r="N67"/>
  <c r="N58"/>
  <c r="N50"/>
  <c r="N79"/>
  <c r="N74"/>
  <c r="N70"/>
  <c r="N66"/>
  <c r="N61"/>
  <c r="N57"/>
  <c r="N53"/>
  <c r="N49"/>
  <c r="N45"/>
  <c r="N41"/>
  <c r="N37"/>
  <c r="N33"/>
  <c r="N29"/>
  <c r="N25"/>
  <c r="N21"/>
  <c r="N17"/>
  <c r="N13"/>
  <c r="N9"/>
  <c r="N5"/>
  <c r="N73"/>
  <c r="N65"/>
  <c r="N56"/>
  <c r="N48"/>
  <c r="N44"/>
  <c r="N40"/>
  <c r="N36"/>
  <c r="N32"/>
  <c r="N28"/>
  <c r="N24"/>
  <c r="N20"/>
  <c r="N16"/>
  <c r="N12"/>
  <c r="N8"/>
  <c r="N4"/>
  <c r="W12" l="1"/>
  <c r="W10"/>
  <c r="W8"/>
  <c r="W6"/>
  <c r="W4"/>
  <c r="W11"/>
  <c r="W9"/>
  <c r="W7"/>
  <c r="W5"/>
  <c r="W3"/>
  <c r="S12"/>
  <c r="S3"/>
  <c r="S10"/>
  <c r="S11"/>
  <c r="S8"/>
  <c r="S9"/>
  <c r="S6"/>
  <c r="S7"/>
  <c r="S5"/>
  <c r="S4"/>
</calcChain>
</file>

<file path=xl/comments1.xml><?xml version="1.0" encoding="utf-8"?>
<comments xmlns="http://schemas.openxmlformats.org/spreadsheetml/2006/main">
  <authors>
    <author>Turgut AKYÜREK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1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</commentList>
</comments>
</file>

<file path=xl/sharedStrings.xml><?xml version="1.0" encoding="utf-8"?>
<sst xmlns="http://schemas.openxmlformats.org/spreadsheetml/2006/main" count="282" uniqueCount="188">
  <si>
    <t>Zeynep</t>
  </si>
  <si>
    <t>Alican</t>
  </si>
  <si>
    <t>ULUSOY</t>
  </si>
  <si>
    <t>Tuba</t>
  </si>
  <si>
    <t>ÖDEMİŞ</t>
  </si>
  <si>
    <t>Nuray</t>
  </si>
  <si>
    <t>SEÇKİN</t>
  </si>
  <si>
    <t>Ecem</t>
  </si>
  <si>
    <t>ŞENER</t>
  </si>
  <si>
    <t>Aslı Nur</t>
  </si>
  <si>
    <t>ACARÖZ</t>
  </si>
  <si>
    <t>Adil Emre</t>
  </si>
  <si>
    <t>ARU</t>
  </si>
  <si>
    <t>Hazan Utku</t>
  </si>
  <si>
    <t>BAYRI</t>
  </si>
  <si>
    <t>Pınar Gökçe</t>
  </si>
  <si>
    <t>DEMİR</t>
  </si>
  <si>
    <t>Merve Berrin</t>
  </si>
  <si>
    <t>ERDEMİR</t>
  </si>
  <si>
    <t>Fatih</t>
  </si>
  <si>
    <t>GEDİK</t>
  </si>
  <si>
    <t>Hüdai</t>
  </si>
  <si>
    <t>KAHRAMAN</t>
  </si>
  <si>
    <t>Arzu</t>
  </si>
  <si>
    <t>KAPLAN</t>
  </si>
  <si>
    <t>KILIÇ</t>
  </si>
  <si>
    <t>Emine Tuğçe</t>
  </si>
  <si>
    <t>KIRTIZ</t>
  </si>
  <si>
    <t>Sezin</t>
  </si>
  <si>
    <t>ORAL</t>
  </si>
  <si>
    <t>Ahmet Said</t>
  </si>
  <si>
    <t>PARLAK</t>
  </si>
  <si>
    <t>Selim</t>
  </si>
  <si>
    <t>ŞAHİN</t>
  </si>
  <si>
    <t>Bengü</t>
  </si>
  <si>
    <t>ŞENOL</t>
  </si>
  <si>
    <t>Şifa</t>
  </si>
  <si>
    <t>TUTLÜBÜK</t>
  </si>
  <si>
    <t>Meltem</t>
  </si>
  <si>
    <t>YÜCE</t>
  </si>
  <si>
    <t>Fevzi</t>
  </si>
  <si>
    <t>ALTIPARMAK</t>
  </si>
  <si>
    <t>Derya</t>
  </si>
  <si>
    <t>GÜRCAN</t>
  </si>
  <si>
    <t>Elif</t>
  </si>
  <si>
    <t>KARAÇAY</t>
  </si>
  <si>
    <t>Hakan</t>
  </si>
  <si>
    <t>BAŞ</t>
  </si>
  <si>
    <t>Ulaş</t>
  </si>
  <si>
    <t>GÜLEÇ</t>
  </si>
  <si>
    <t>Engin</t>
  </si>
  <si>
    <t>GÖÇEROĞLU</t>
  </si>
  <si>
    <t>Pelin</t>
  </si>
  <si>
    <t>GÜL</t>
  </si>
  <si>
    <t>Gizem Buse</t>
  </si>
  <si>
    <t>KAYA</t>
  </si>
  <si>
    <t>Seher</t>
  </si>
  <si>
    <t>ULUS</t>
  </si>
  <si>
    <t>Selahattin Yankı</t>
  </si>
  <si>
    <t>AKÇAY</t>
  </si>
  <si>
    <t>Alihan Batuğ</t>
  </si>
  <si>
    <t>BOZ</t>
  </si>
  <si>
    <t>Muharrem Anıl</t>
  </si>
  <si>
    <t>DİKMEN</t>
  </si>
  <si>
    <t>Zübeyir</t>
  </si>
  <si>
    <t>DİLEK</t>
  </si>
  <si>
    <t>Özde</t>
  </si>
  <si>
    <t>GEDİKOĞLU</t>
  </si>
  <si>
    <t>Eyüp Can</t>
  </si>
  <si>
    <t>GÖK</t>
  </si>
  <si>
    <t>Fırat</t>
  </si>
  <si>
    <t>KOÇOĞLU</t>
  </si>
  <si>
    <t>Fatma Ülkühan</t>
  </si>
  <si>
    <t>KÜÇÜK</t>
  </si>
  <si>
    <t>Yunus Emre</t>
  </si>
  <si>
    <t>MERCAN</t>
  </si>
  <si>
    <t>Ayşe İpek</t>
  </si>
  <si>
    <t>ÖNGEL</t>
  </si>
  <si>
    <t>Fatoş Gamze</t>
  </si>
  <si>
    <t>ÖZDEMİR</t>
  </si>
  <si>
    <t>Alev</t>
  </si>
  <si>
    <t>ÖZTÜRK</t>
  </si>
  <si>
    <t>Özge</t>
  </si>
  <si>
    <t>SÖZERİ</t>
  </si>
  <si>
    <t>Serdar</t>
  </si>
  <si>
    <t>AKTARLİ</t>
  </si>
  <si>
    <t>Melih Mert</t>
  </si>
  <si>
    <t>GÜVEN</t>
  </si>
  <si>
    <t>Duru</t>
  </si>
  <si>
    <t>ALTINDEMİR</t>
  </si>
  <si>
    <t>Hande</t>
  </si>
  <si>
    <t>BİRENGEL</t>
  </si>
  <si>
    <t>DÖNMEZ</t>
  </si>
  <si>
    <t>Mustafa</t>
  </si>
  <si>
    <t>GÖRGEL</t>
  </si>
  <si>
    <t>Fahri Doğuş</t>
  </si>
  <si>
    <t>EGE</t>
  </si>
  <si>
    <t>Merve</t>
  </si>
  <si>
    <t>KAYMAKÇI</t>
  </si>
  <si>
    <t>Mehmet Ömrüm</t>
  </si>
  <si>
    <t>AÇIKSÖZ</t>
  </si>
  <si>
    <t>Esra</t>
  </si>
  <si>
    <t>ALTIN</t>
  </si>
  <si>
    <t>ALTUNTAŞ</t>
  </si>
  <si>
    <t>Aylin</t>
  </si>
  <si>
    <t>BERK</t>
  </si>
  <si>
    <t>Nihan</t>
  </si>
  <si>
    <t>ÇELEN</t>
  </si>
  <si>
    <t>İlkay</t>
  </si>
  <si>
    <t>DİNÇER</t>
  </si>
  <si>
    <t>Ezgi Ceren</t>
  </si>
  <si>
    <t>DUMAN</t>
  </si>
  <si>
    <t>Gizem</t>
  </si>
  <si>
    <t>ELMAS</t>
  </si>
  <si>
    <t>Gürkan Güven</t>
  </si>
  <si>
    <t>GÜNER</t>
  </si>
  <si>
    <t>Gökçen</t>
  </si>
  <si>
    <t>İLK</t>
  </si>
  <si>
    <t>Çağdaş</t>
  </si>
  <si>
    <t>KARABULUT</t>
  </si>
  <si>
    <t>Ceyda</t>
  </si>
  <si>
    <t>OLANCA</t>
  </si>
  <si>
    <t>ÖCAL</t>
  </si>
  <si>
    <t>Beyza</t>
  </si>
  <si>
    <t>ÖZÜDOĞRU</t>
  </si>
  <si>
    <t>Tuğba</t>
  </si>
  <si>
    <t>TUTAR</t>
  </si>
  <si>
    <t>Barış</t>
  </si>
  <si>
    <t>YEĞİN</t>
  </si>
  <si>
    <t>Gözde</t>
  </si>
  <si>
    <t>YILDIZ</t>
  </si>
  <si>
    <t>Oğuzhan</t>
  </si>
  <si>
    <t>AYGEN</t>
  </si>
  <si>
    <t>Naci Arda</t>
  </si>
  <si>
    <t>İNAL</t>
  </si>
  <si>
    <t>Baransel</t>
  </si>
  <si>
    <t>SAĞINDA</t>
  </si>
  <si>
    <t>Mert</t>
  </si>
  <si>
    <t>İZCİ</t>
  </si>
  <si>
    <t>Number</t>
  </si>
  <si>
    <t>Name</t>
  </si>
  <si>
    <t>Family Name</t>
  </si>
  <si>
    <t>Ece</t>
  </si>
  <si>
    <t>Inan</t>
  </si>
  <si>
    <t>Q1</t>
  </si>
  <si>
    <t>HIDIROĞLU</t>
  </si>
  <si>
    <t>Kazım</t>
  </si>
  <si>
    <t>YEDİDAĞ</t>
  </si>
  <si>
    <t>ÜNVER</t>
  </si>
  <si>
    <t>Average</t>
  </si>
  <si>
    <t>Max</t>
  </si>
  <si>
    <t>Min</t>
  </si>
  <si>
    <t>std</t>
  </si>
  <si>
    <t>MT1</t>
  </si>
  <si>
    <t>NA</t>
  </si>
  <si>
    <t>Rojda</t>
  </si>
  <si>
    <t>ŞEN</t>
  </si>
  <si>
    <t>Sami Şenser</t>
  </si>
  <si>
    <t>EKER</t>
  </si>
  <si>
    <t>Kadir Can</t>
  </si>
  <si>
    <t>ERKMEN</t>
  </si>
  <si>
    <t>ERTUĞRUL</t>
  </si>
  <si>
    <t>Mehmet Mert</t>
  </si>
  <si>
    <t>MT2</t>
  </si>
  <si>
    <t>Q2</t>
  </si>
  <si>
    <t>No</t>
  </si>
  <si>
    <t>Q3</t>
  </si>
  <si>
    <t>Tuluğ</t>
  </si>
  <si>
    <t>YILMAZ</t>
  </si>
  <si>
    <t>Project</t>
  </si>
  <si>
    <t>Lab</t>
  </si>
  <si>
    <t>Final</t>
  </si>
  <si>
    <t>Grade</t>
  </si>
  <si>
    <t>AA</t>
  </si>
  <si>
    <t>BA</t>
  </si>
  <si>
    <t>BB</t>
  </si>
  <si>
    <t>CB</t>
  </si>
  <si>
    <t>CC</t>
  </si>
  <si>
    <t>DC</t>
  </si>
  <si>
    <t>DD</t>
  </si>
  <si>
    <t>FD</t>
  </si>
  <si>
    <t>FF</t>
  </si>
  <si>
    <t>CALCULATED</t>
  </si>
  <si>
    <t>APPLIED</t>
  </si>
  <si>
    <t>Low.Limit</t>
  </si>
  <si>
    <t>Calculated</t>
  </si>
  <si>
    <t>Applied</t>
  </si>
  <si>
    <t>Overall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</si>
</sst>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162"/>
      <scheme val="minor"/>
    </font>
    <font>
      <sz val="10"/>
      <color rgb="FF333333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1" fontId="0" fillId="0" borderId="1" xfId="0" applyNumberFormat="1" applyFill="1" applyBorder="1" applyAlignment="1">
      <alignment horizontal="center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6" fillId="0" borderId="3" xfId="0" applyFont="1" applyFill="1" applyBorder="1"/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6" fillId="0" borderId="1" xfId="0" applyNumberFormat="1" applyFont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6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18"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6.3460629921259892E-2"/>
          <c:y val="5.0925925925925923E-2"/>
          <c:w val="0.74869991251093715"/>
          <c:h val="0.83309419655876404"/>
        </c:manualLayout>
      </c:layout>
      <c:barChart>
        <c:barDir val="col"/>
        <c:grouping val="clustered"/>
        <c:ser>
          <c:idx val="0"/>
          <c:order val="0"/>
          <c:tx>
            <c:v>Calculated</c:v>
          </c:tx>
          <c:cat>
            <c:strRef>
              <c:f>All!$Q$3:$Q$12</c:f>
              <c:strCache>
                <c:ptCount val="10"/>
                <c:pt idx="0">
                  <c:v>NA</c:v>
                </c:pt>
                <c:pt idx="1">
                  <c:v>FF</c:v>
                </c:pt>
                <c:pt idx="2">
                  <c:v>FD</c:v>
                </c:pt>
                <c:pt idx="3">
                  <c:v>DD</c:v>
                </c:pt>
                <c:pt idx="4">
                  <c:v>DC</c:v>
                </c:pt>
                <c:pt idx="5">
                  <c:v>CC</c:v>
                </c:pt>
                <c:pt idx="6">
                  <c:v>CB</c:v>
                </c:pt>
                <c:pt idx="7">
                  <c:v>BB</c:v>
                </c:pt>
                <c:pt idx="8">
                  <c:v>BA</c:v>
                </c:pt>
                <c:pt idx="9">
                  <c:v>AA</c:v>
                </c:pt>
              </c:strCache>
            </c:strRef>
          </c:cat>
          <c:val>
            <c:numRef>
              <c:f>All!$S$3:$S$12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v>Applied</c:v>
          </c:tx>
          <c:val>
            <c:numRef>
              <c:f>All!$W$3:$W$12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axId val="75086464"/>
        <c:axId val="80253312"/>
      </c:barChart>
      <c:catAx>
        <c:axId val="75086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tr-TR"/>
          </a:p>
        </c:txPr>
        <c:crossAx val="80253312"/>
        <c:crosses val="autoZero"/>
        <c:auto val="1"/>
        <c:lblAlgn val="ctr"/>
        <c:lblOffset val="100"/>
      </c:catAx>
      <c:valAx>
        <c:axId val="80253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tr-TR"/>
          </a:p>
        </c:txPr>
        <c:crossAx val="7508646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lang="en-US"/>
          </a:pPr>
          <a:endParaRPr lang="tr-TR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13</xdr:row>
      <xdr:rowOff>128587</xdr:rowOff>
    </xdr:from>
    <xdr:to>
      <xdr:col>23</xdr:col>
      <xdr:colOff>600075</xdr:colOff>
      <xdr:row>27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42" displayName="Table42" ref="A1:O81" totalsRowShown="0" headerRowDxfId="17" dataDxfId="16" tableBorderDxfId="15">
  <sortState ref="A2:N81">
    <sortCondition ref="B2:B81"/>
  </sortState>
  <tableColumns count="15">
    <tableColumn id="1" name="No" dataDxfId="14"/>
    <tableColumn id="2" name="Number" dataDxfId="13"/>
    <tableColumn id="3" name="Name" dataDxfId="12"/>
    <tableColumn id="4" name="Family Name" dataDxfId="11"/>
    <tableColumn id="5" name="Q1" dataDxfId="10"/>
    <tableColumn id="6" name="MT1" dataDxfId="9"/>
    <tableColumn id="7" name="Q2" dataDxfId="8" dataCellStyle="Normal 2"/>
    <tableColumn id="8" name="MT2" dataDxfId="7"/>
    <tableColumn id="9" name="Q3" dataDxfId="6"/>
    <tableColumn id="10" name="Lab" dataDxfId="5"/>
    <tableColumn id="11" name="Project" dataDxfId="4"/>
    <tableColumn id="12" name="Final" dataDxfId="3"/>
    <tableColumn id="13" name="Overall" dataDxfId="2">
      <calculatedColumnFormula>SUM(Table42[[#This Row],[Q1]:[Final]])</calculatedColumnFormula>
    </tableColumn>
    <tableColumn id="14" name="Calculated" dataDxfId="1">
      <calculatedColumnFormula>LOOKUP(M2,$R$3:$R$12,$Q$3:$Q$12)</calculatedColumnFormula>
    </tableColumn>
    <tableColumn id="15" name="Applied" dataDxfId="0">
      <calculatedColumnFormula>LOOKUP(M2,$V$3:$V$12,$U$3:$U$12)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5"/>
  <sheetViews>
    <sheetView tabSelected="1" zoomScale="70" zoomScaleNormal="70" workbookViewId="0">
      <selection activeCell="G12" sqref="G12"/>
    </sheetView>
  </sheetViews>
  <sheetFormatPr defaultRowHeight="15"/>
  <cols>
    <col min="1" max="1" width="4.28515625" style="46" customWidth="1"/>
    <col min="2" max="2" width="14.42578125" style="46" bestFit="1" customWidth="1"/>
    <col min="3" max="3" width="14.5703125" style="46" customWidth="1"/>
    <col min="4" max="4" width="16.28515625" style="46" bestFit="1" customWidth="1"/>
    <col min="5" max="5" width="7.42578125" style="46" customWidth="1"/>
    <col min="6" max="6" width="6.85546875" style="46" customWidth="1"/>
    <col min="7" max="7" width="7.28515625" style="47" customWidth="1"/>
    <col min="8" max="8" width="7.28515625" style="48" customWidth="1"/>
    <col min="9" max="9" width="7" style="46" customWidth="1"/>
    <col min="10" max="10" width="7.28515625" style="46" customWidth="1"/>
    <col min="11" max="11" width="7.42578125" style="46" customWidth="1"/>
    <col min="12" max="12" width="7" style="46" customWidth="1"/>
    <col min="13" max="13" width="9.140625" style="46"/>
    <col min="14" max="14" width="11.140625" style="46" customWidth="1"/>
    <col min="15" max="15" width="9.28515625" style="46" bestFit="1" customWidth="1"/>
    <col min="16" max="16" width="4.85546875" customWidth="1"/>
    <col min="17" max="17" width="6.7109375" customWidth="1"/>
    <col min="18" max="19" width="9.140625" style="1"/>
    <col min="20" max="20" width="4.5703125" customWidth="1"/>
  </cols>
  <sheetData>
    <row r="1" spans="1:36">
      <c r="A1" s="21" t="s">
        <v>165</v>
      </c>
      <c r="B1" s="22" t="s">
        <v>139</v>
      </c>
      <c r="C1" s="23" t="s">
        <v>140</v>
      </c>
      <c r="D1" s="23" t="s">
        <v>141</v>
      </c>
      <c r="E1" s="24" t="s">
        <v>144</v>
      </c>
      <c r="F1" s="25" t="s">
        <v>153</v>
      </c>
      <c r="G1" s="26" t="s">
        <v>164</v>
      </c>
      <c r="H1" s="27" t="s">
        <v>163</v>
      </c>
      <c r="I1" s="28" t="s">
        <v>166</v>
      </c>
      <c r="J1" s="28" t="s">
        <v>170</v>
      </c>
      <c r="K1" s="28" t="s">
        <v>169</v>
      </c>
      <c r="L1" s="28" t="s">
        <v>171</v>
      </c>
      <c r="M1" s="28" t="s">
        <v>187</v>
      </c>
      <c r="N1" s="28" t="s">
        <v>185</v>
      </c>
      <c r="O1" s="28" t="s">
        <v>186</v>
      </c>
      <c r="Q1" s="58" t="s">
        <v>182</v>
      </c>
      <c r="R1" s="58"/>
      <c r="S1" s="58"/>
      <c r="T1" s="50"/>
      <c r="U1" s="58" t="s">
        <v>183</v>
      </c>
      <c r="V1" s="58"/>
      <c r="W1" s="58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>
      <c r="A2" s="6">
        <v>1</v>
      </c>
      <c r="B2" s="7">
        <v>200312013</v>
      </c>
      <c r="C2" s="7" t="s">
        <v>93</v>
      </c>
      <c r="D2" s="7" t="s">
        <v>94</v>
      </c>
      <c r="E2" s="8" t="s">
        <v>154</v>
      </c>
      <c r="F2" s="25" t="s">
        <v>154</v>
      </c>
      <c r="G2" s="29" t="s">
        <v>154</v>
      </c>
      <c r="H2" s="27" t="s">
        <v>154</v>
      </c>
      <c r="I2" s="9" t="s">
        <v>154</v>
      </c>
      <c r="J2" s="28" t="s">
        <v>154</v>
      </c>
      <c r="K2" s="9" t="s">
        <v>154</v>
      </c>
      <c r="L2" s="30"/>
      <c r="M2" s="30" t="s">
        <v>154</v>
      </c>
      <c r="N2" s="30" t="str">
        <f t="shared" ref="N2:N33" si="0">LOOKUP(M2,$R$3:$R$12,$Q$3:$Q$12)</f>
        <v>NA</v>
      </c>
      <c r="O2" s="30" t="str">
        <f t="shared" ref="O2:O33" si="1">LOOKUP(M2,$V$3:$V$12,$U$3:$U$12)</f>
        <v>NA</v>
      </c>
      <c r="Q2" s="55" t="s">
        <v>172</v>
      </c>
      <c r="R2" s="52" t="s">
        <v>184</v>
      </c>
      <c r="S2" s="52" t="s">
        <v>139</v>
      </c>
      <c r="T2" s="50"/>
      <c r="U2" s="55" t="s">
        <v>172</v>
      </c>
      <c r="V2" s="52" t="s">
        <v>184</v>
      </c>
      <c r="W2" s="52" t="s">
        <v>139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>
      <c r="A3" s="6">
        <v>2</v>
      </c>
      <c r="B3" s="7">
        <v>200512013</v>
      </c>
      <c r="C3" s="7" t="s">
        <v>46</v>
      </c>
      <c r="D3" s="7" t="s">
        <v>47</v>
      </c>
      <c r="E3" s="8" t="s">
        <v>154</v>
      </c>
      <c r="F3" s="25" t="s">
        <v>154</v>
      </c>
      <c r="G3" s="29" t="s">
        <v>154</v>
      </c>
      <c r="H3" s="27" t="s">
        <v>154</v>
      </c>
      <c r="I3" s="9" t="s">
        <v>154</v>
      </c>
      <c r="J3" s="28" t="s">
        <v>154</v>
      </c>
      <c r="K3" s="9" t="s">
        <v>154</v>
      </c>
      <c r="L3" s="25"/>
      <c r="M3" s="10" t="s">
        <v>154</v>
      </c>
      <c r="N3" s="31" t="str">
        <f t="shared" si="0"/>
        <v>NA</v>
      </c>
      <c r="O3" s="31" t="str">
        <f t="shared" si="1"/>
        <v>NA</v>
      </c>
      <c r="Q3" s="53" t="s">
        <v>154</v>
      </c>
      <c r="R3" s="3" t="s">
        <v>154</v>
      </c>
      <c r="S3" s="3">
        <f>COUNTIF($N$2:$N$81,"NA")</f>
        <v>5</v>
      </c>
      <c r="T3" s="50"/>
      <c r="U3" s="53" t="s">
        <v>154</v>
      </c>
      <c r="V3" s="3" t="s">
        <v>154</v>
      </c>
      <c r="W3" s="3">
        <f>COUNTIF($O$2:$O$81,"NA")</f>
        <v>5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>
      <c r="A4" s="6">
        <v>3</v>
      </c>
      <c r="B4" s="7">
        <v>200711020</v>
      </c>
      <c r="C4" s="7" t="s">
        <v>48</v>
      </c>
      <c r="D4" s="7" t="s">
        <v>49</v>
      </c>
      <c r="E4" s="8">
        <v>45</v>
      </c>
      <c r="F4" s="25">
        <v>107</v>
      </c>
      <c r="G4" s="29">
        <v>49</v>
      </c>
      <c r="H4" s="11">
        <v>243</v>
      </c>
      <c r="I4" s="32">
        <v>34</v>
      </c>
      <c r="J4" s="9">
        <v>68</v>
      </c>
      <c r="K4" s="32" t="s">
        <v>154</v>
      </c>
      <c r="L4" s="12"/>
      <c r="M4" s="10">
        <f>SUM(Table42[[#This Row],[Q1]:[Final]])</f>
        <v>546</v>
      </c>
      <c r="N4" s="2" t="str">
        <f t="shared" si="0"/>
        <v>BB</v>
      </c>
      <c r="O4" s="31" t="str">
        <f t="shared" si="1"/>
        <v>BB</v>
      </c>
      <c r="Q4" s="53" t="s">
        <v>181</v>
      </c>
      <c r="R4" s="1">
        <v>0</v>
      </c>
      <c r="S4" s="3">
        <f>COUNTIF($N$2:$N$81,"FF")</f>
        <v>4</v>
      </c>
      <c r="T4" s="50"/>
      <c r="U4" s="53" t="s">
        <v>181</v>
      </c>
      <c r="V4" s="1">
        <v>0</v>
      </c>
      <c r="W4" s="3">
        <f>COUNTIF($O$2:$O$81,"FF")</f>
        <v>4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>
      <c r="A5" s="6">
        <v>4</v>
      </c>
      <c r="B5" s="13">
        <v>200812068</v>
      </c>
      <c r="C5" s="7" t="s">
        <v>1</v>
      </c>
      <c r="D5" s="7" t="s">
        <v>2</v>
      </c>
      <c r="E5" s="8">
        <v>0</v>
      </c>
      <c r="F5" s="25">
        <v>1</v>
      </c>
      <c r="G5" s="33">
        <v>24</v>
      </c>
      <c r="H5" s="27">
        <v>83</v>
      </c>
      <c r="I5" s="28">
        <v>10</v>
      </c>
      <c r="J5" s="28">
        <v>28</v>
      </c>
      <c r="K5" s="28" t="s">
        <v>154</v>
      </c>
      <c r="L5" s="25"/>
      <c r="M5" s="25">
        <f>SUM(Table42[[#This Row],[Q1]:[Final]])</f>
        <v>146</v>
      </c>
      <c r="N5" s="25" t="str">
        <f t="shared" si="0"/>
        <v>FD</v>
      </c>
      <c r="O5" s="25" t="str">
        <f t="shared" si="1"/>
        <v>FD</v>
      </c>
      <c r="Q5" s="53" t="s">
        <v>180</v>
      </c>
      <c r="R5" s="5">
        <f>$M$82-4*$M$85/2</f>
        <v>111.72832363829212</v>
      </c>
      <c r="S5" s="3">
        <f>COUNTIF($N$2:$N$81,"FD")</f>
        <v>5</v>
      </c>
      <c r="T5" s="50"/>
      <c r="U5" s="53" t="s">
        <v>180</v>
      </c>
      <c r="V5" s="5">
        <f>$M$82-4*$M$85/2</f>
        <v>111.72832363829212</v>
      </c>
      <c r="W5" s="3">
        <f>COUNTIF($O$2:$O$81,"FD")</f>
        <v>5</v>
      </c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>
      <c r="A6" s="6">
        <v>5</v>
      </c>
      <c r="B6" s="7">
        <v>200912025</v>
      </c>
      <c r="C6" s="7" t="s">
        <v>95</v>
      </c>
      <c r="D6" s="7" t="s">
        <v>96</v>
      </c>
      <c r="E6" s="8">
        <v>29</v>
      </c>
      <c r="F6" s="25">
        <v>33</v>
      </c>
      <c r="G6" s="29">
        <v>34</v>
      </c>
      <c r="H6" s="27">
        <v>122</v>
      </c>
      <c r="I6" s="32">
        <v>23</v>
      </c>
      <c r="J6" s="28">
        <v>76</v>
      </c>
      <c r="K6" s="32">
        <v>48</v>
      </c>
      <c r="L6" s="25"/>
      <c r="M6" s="34">
        <f>SUM(Table42[[#This Row],[Q1]:[Final]])</f>
        <v>365</v>
      </c>
      <c r="N6" s="25" t="str">
        <f t="shared" si="0"/>
        <v>CC</v>
      </c>
      <c r="O6" s="25" t="str">
        <f t="shared" si="1"/>
        <v>CC</v>
      </c>
      <c r="Q6" s="53" t="s">
        <v>179</v>
      </c>
      <c r="R6" s="5">
        <f>$M$82-3*$M$85/2</f>
        <v>186.99957606205243</v>
      </c>
      <c r="S6" s="3">
        <f>COUNTIF($N$2:$N$81,"DD")</f>
        <v>3</v>
      </c>
      <c r="T6" s="50"/>
      <c r="U6" s="53" t="s">
        <v>179</v>
      </c>
      <c r="V6" s="5">
        <f>$M$82-3*$M$85/2</f>
        <v>186.99957606205243</v>
      </c>
      <c r="W6" s="3">
        <f>COUNTIF($O$2:$O$81,"DD")</f>
        <v>3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>
      <c r="A7" s="6">
        <v>6</v>
      </c>
      <c r="B7" s="7">
        <v>200912032</v>
      </c>
      <c r="C7" s="7" t="s">
        <v>50</v>
      </c>
      <c r="D7" s="7" t="s">
        <v>51</v>
      </c>
      <c r="E7" s="8">
        <v>40</v>
      </c>
      <c r="F7" s="25">
        <v>104</v>
      </c>
      <c r="G7" s="29" t="s">
        <v>154</v>
      </c>
      <c r="H7" s="27" t="s">
        <v>154</v>
      </c>
      <c r="I7" s="28" t="s">
        <v>154</v>
      </c>
      <c r="J7" s="28" t="s">
        <v>154</v>
      </c>
      <c r="K7" s="28" t="s">
        <v>154</v>
      </c>
      <c r="L7" s="25"/>
      <c r="M7" s="35">
        <f>SUM(Table42[[#This Row],[Q1]:[Final]])</f>
        <v>144</v>
      </c>
      <c r="N7" s="25" t="str">
        <f t="shared" si="0"/>
        <v>FD</v>
      </c>
      <c r="O7" s="25" t="str">
        <f t="shared" si="1"/>
        <v>FD</v>
      </c>
      <c r="Q7" s="53" t="s">
        <v>178</v>
      </c>
      <c r="R7" s="5">
        <f>$M$82-2*$M$85/2</f>
        <v>262.27082848581273</v>
      </c>
      <c r="S7" s="3">
        <f>COUNTIF($N$2:$N$81,"DC")</f>
        <v>7</v>
      </c>
      <c r="T7" s="50"/>
      <c r="U7" s="53" t="s">
        <v>178</v>
      </c>
      <c r="V7" s="5">
        <f>$M$82-2*$M$85/2</f>
        <v>262.27082848581273</v>
      </c>
      <c r="W7" s="3">
        <f>COUNTIF($O$2:$O$81,"DC")</f>
        <v>7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16.5" customHeight="1">
      <c r="A8" s="6">
        <v>7</v>
      </c>
      <c r="B8" s="7">
        <v>200912035</v>
      </c>
      <c r="C8" s="7" t="s">
        <v>52</v>
      </c>
      <c r="D8" s="7" t="s">
        <v>53</v>
      </c>
      <c r="E8" s="8">
        <v>20</v>
      </c>
      <c r="F8" s="25">
        <v>61</v>
      </c>
      <c r="G8" s="29">
        <v>12</v>
      </c>
      <c r="H8" s="11" t="s">
        <v>154</v>
      </c>
      <c r="I8" s="28">
        <v>15</v>
      </c>
      <c r="J8" s="9">
        <v>40</v>
      </c>
      <c r="K8" s="28">
        <v>17</v>
      </c>
      <c r="L8" s="12"/>
      <c r="M8" s="10">
        <f>SUM(Table42[[#This Row],[Q1]:[Final]])</f>
        <v>165</v>
      </c>
      <c r="N8" s="31" t="str">
        <f t="shared" si="0"/>
        <v>FD</v>
      </c>
      <c r="O8" s="31" t="str">
        <f t="shared" si="1"/>
        <v>FD</v>
      </c>
      <c r="Q8" s="53" t="s">
        <v>177</v>
      </c>
      <c r="R8" s="5">
        <f t="shared" ref="R8" si="2">$M$82-$M$85/2</f>
        <v>337.54208090957303</v>
      </c>
      <c r="S8" s="3">
        <f>COUNTIF($N$2:$N$81,"CC")</f>
        <v>17</v>
      </c>
      <c r="T8" s="50"/>
      <c r="U8" s="53" t="s">
        <v>177</v>
      </c>
      <c r="V8" s="5">
        <f t="shared" ref="V8" si="3">$M$82-$M$85/2</f>
        <v>337.54208090957303</v>
      </c>
      <c r="W8" s="3">
        <f>COUNTIF($O$2:$O$81,"CC")</f>
        <v>17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ht="15" customHeight="1">
      <c r="A9" s="6">
        <v>8</v>
      </c>
      <c r="B9" s="7">
        <v>200912043</v>
      </c>
      <c r="C9" s="7" t="s">
        <v>54</v>
      </c>
      <c r="D9" s="7" t="s">
        <v>55</v>
      </c>
      <c r="E9" s="8">
        <v>16</v>
      </c>
      <c r="F9" s="25">
        <v>67</v>
      </c>
      <c r="G9" s="29">
        <v>16</v>
      </c>
      <c r="H9" s="11">
        <v>102</v>
      </c>
      <c r="I9" s="28">
        <v>30</v>
      </c>
      <c r="J9" s="9">
        <v>44</v>
      </c>
      <c r="K9" s="28">
        <v>76</v>
      </c>
      <c r="L9" s="12"/>
      <c r="M9" s="10">
        <f>SUM(Table42[[#This Row],[Q1]:[Final]])</f>
        <v>351</v>
      </c>
      <c r="N9" s="31" t="str">
        <f t="shared" si="0"/>
        <v>CC</v>
      </c>
      <c r="O9" s="31" t="str">
        <f t="shared" si="1"/>
        <v>CC</v>
      </c>
      <c r="Q9" s="53" t="s">
        <v>176</v>
      </c>
      <c r="R9" s="5">
        <f>$M$82</f>
        <v>412.81333333333333</v>
      </c>
      <c r="S9" s="3">
        <f>COUNTIF($N$2:$N$81,"CB")</f>
        <v>14</v>
      </c>
      <c r="T9" s="50"/>
      <c r="U9" s="53" t="s">
        <v>176</v>
      </c>
      <c r="V9" s="5">
        <f>$M$82</f>
        <v>412.81333333333333</v>
      </c>
      <c r="W9" s="3">
        <f>COUNTIF($O$2:$O$81,"CB")</f>
        <v>14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>
      <c r="A10" s="6">
        <v>9</v>
      </c>
      <c r="B10" s="7">
        <v>200912045</v>
      </c>
      <c r="C10" s="7" t="s">
        <v>97</v>
      </c>
      <c r="D10" s="7" t="s">
        <v>98</v>
      </c>
      <c r="E10" s="8">
        <v>21</v>
      </c>
      <c r="F10" s="25">
        <v>31</v>
      </c>
      <c r="G10" s="33">
        <v>10</v>
      </c>
      <c r="H10" s="27">
        <v>170</v>
      </c>
      <c r="I10" s="28" t="s">
        <v>154</v>
      </c>
      <c r="J10" s="28">
        <v>12</v>
      </c>
      <c r="K10" s="28" t="s">
        <v>154</v>
      </c>
      <c r="L10" s="25"/>
      <c r="M10" s="25">
        <f>SUM(Table42[[#This Row],[Q1]:[Final]])</f>
        <v>244</v>
      </c>
      <c r="N10" s="25" t="str">
        <f t="shared" si="0"/>
        <v>DD</v>
      </c>
      <c r="O10" s="25" t="str">
        <f t="shared" si="1"/>
        <v>DD</v>
      </c>
      <c r="Q10" s="53" t="s">
        <v>175</v>
      </c>
      <c r="R10" s="5">
        <f>$M$82+$M$85/2</f>
        <v>488.08458575709363</v>
      </c>
      <c r="S10" s="3">
        <f>COUNTIF($N$2:$N$81,"BB")</f>
        <v>14</v>
      </c>
      <c r="T10" s="50"/>
      <c r="U10" s="53" t="s">
        <v>175</v>
      </c>
      <c r="V10" s="5">
        <f>$M$82+$M$85/2</f>
        <v>488.08458575709363</v>
      </c>
      <c r="W10" s="3">
        <f>COUNTIF($O$2:$O$81,"BB")</f>
        <v>14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>
      <c r="A11" s="6">
        <v>10</v>
      </c>
      <c r="B11" s="7">
        <v>200912053</v>
      </c>
      <c r="C11" s="7" t="s">
        <v>3</v>
      </c>
      <c r="D11" s="7" t="s">
        <v>4</v>
      </c>
      <c r="E11" s="8">
        <v>14</v>
      </c>
      <c r="F11" s="25">
        <v>70</v>
      </c>
      <c r="G11" s="33">
        <v>32</v>
      </c>
      <c r="H11" s="27">
        <v>134</v>
      </c>
      <c r="I11" s="28" t="s">
        <v>154</v>
      </c>
      <c r="J11" s="28">
        <v>28</v>
      </c>
      <c r="K11" s="28">
        <v>42</v>
      </c>
      <c r="L11" s="25"/>
      <c r="M11" s="25">
        <f>SUM(Table42[[#This Row],[Q1]:[Final]])</f>
        <v>320</v>
      </c>
      <c r="N11" s="25" t="str">
        <f t="shared" si="0"/>
        <v>DC</v>
      </c>
      <c r="O11" s="25" t="str">
        <f t="shared" si="1"/>
        <v>DC</v>
      </c>
      <c r="Q11" s="53" t="s">
        <v>174</v>
      </c>
      <c r="R11" s="5">
        <f>$M$82+2*$M$85/2</f>
        <v>563.35583818085388</v>
      </c>
      <c r="S11" s="3">
        <f>COUNTIF($N$2:$N$81,"BA")</f>
        <v>7</v>
      </c>
      <c r="T11" s="50"/>
      <c r="U11" s="53" t="s">
        <v>174</v>
      </c>
      <c r="V11" s="5">
        <f>$M$82+2*$M$85/2</f>
        <v>563.35583818085388</v>
      </c>
      <c r="W11" s="3">
        <f>COUNTIF($O$2:$O$81,"BA")</f>
        <v>7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>
      <c r="A12" s="6">
        <v>11</v>
      </c>
      <c r="B12" s="7">
        <v>200912064</v>
      </c>
      <c r="C12" s="7" t="s">
        <v>5</v>
      </c>
      <c r="D12" s="7" t="s">
        <v>6</v>
      </c>
      <c r="E12" s="8">
        <v>32</v>
      </c>
      <c r="F12" s="25">
        <v>45</v>
      </c>
      <c r="G12" s="33">
        <v>31</v>
      </c>
      <c r="H12" s="27">
        <v>134</v>
      </c>
      <c r="I12" s="28">
        <v>33</v>
      </c>
      <c r="J12" s="28">
        <v>44</v>
      </c>
      <c r="K12" s="57">
        <v>0</v>
      </c>
      <c r="L12" s="25"/>
      <c r="M12" s="25">
        <f>SUM(Table42[[#This Row],[Q1]:[Final]])</f>
        <v>319</v>
      </c>
      <c r="N12" s="25" t="str">
        <f t="shared" si="0"/>
        <v>DC</v>
      </c>
      <c r="O12" s="25" t="str">
        <f t="shared" si="1"/>
        <v>DC</v>
      </c>
      <c r="Q12" s="53" t="s">
        <v>173</v>
      </c>
      <c r="R12" s="5">
        <f>$M$82+3*$M$85/2</f>
        <v>638.6270906046143</v>
      </c>
      <c r="S12" s="3">
        <f>COUNTIF($N$2:$N$81,"AA")</f>
        <v>4</v>
      </c>
      <c r="T12" s="50"/>
      <c r="U12" s="53" t="s">
        <v>173</v>
      </c>
      <c r="V12" s="5">
        <f>$M$82+3*$M$85/2</f>
        <v>638.6270906046143</v>
      </c>
      <c r="W12" s="3">
        <f>COUNTIF($O$2:$O$81,"AA")</f>
        <v>4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>
      <c r="A13" s="6">
        <v>12</v>
      </c>
      <c r="B13" s="7">
        <v>200912067</v>
      </c>
      <c r="C13" s="7" t="s">
        <v>7</v>
      </c>
      <c r="D13" s="7" t="s">
        <v>8</v>
      </c>
      <c r="E13" s="8">
        <v>31</v>
      </c>
      <c r="F13" s="25">
        <v>28</v>
      </c>
      <c r="G13" s="33">
        <v>37</v>
      </c>
      <c r="H13" s="27">
        <v>126</v>
      </c>
      <c r="I13" s="28">
        <v>21</v>
      </c>
      <c r="J13" s="28">
        <v>64</v>
      </c>
      <c r="K13" s="28">
        <v>88</v>
      </c>
      <c r="L13" s="25"/>
      <c r="M13" s="25">
        <f>SUM(Table42[[#This Row],[Q1]:[Final]])</f>
        <v>395</v>
      </c>
      <c r="N13" s="25" t="str">
        <f t="shared" si="0"/>
        <v>CC</v>
      </c>
      <c r="O13" s="25" t="str">
        <f t="shared" si="1"/>
        <v>CC</v>
      </c>
      <c r="P13" s="50"/>
      <c r="Q13" s="50"/>
      <c r="R13" s="2"/>
      <c r="S13" s="2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6">
      <c r="A14" s="6">
        <v>13</v>
      </c>
      <c r="B14" s="7">
        <v>200912069</v>
      </c>
      <c r="C14" s="7" t="s">
        <v>56</v>
      </c>
      <c r="D14" s="7" t="s">
        <v>57</v>
      </c>
      <c r="E14" s="8">
        <v>36</v>
      </c>
      <c r="F14" s="25">
        <v>55</v>
      </c>
      <c r="G14" s="29">
        <v>29</v>
      </c>
      <c r="H14" s="27">
        <v>141</v>
      </c>
      <c r="I14" s="32">
        <v>39</v>
      </c>
      <c r="J14" s="28">
        <v>76</v>
      </c>
      <c r="K14" s="32">
        <v>80</v>
      </c>
      <c r="L14" s="25"/>
      <c r="M14" s="34">
        <f>SUM(Table42[[#This Row],[Q1]:[Final]])</f>
        <v>456</v>
      </c>
      <c r="N14" s="25" t="str">
        <f t="shared" si="0"/>
        <v>CB</v>
      </c>
      <c r="O14" s="25" t="str">
        <f t="shared" si="1"/>
        <v>CB</v>
      </c>
      <c r="P14" s="50"/>
      <c r="Q14" s="50"/>
      <c r="R14" s="2"/>
      <c r="S14" s="2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>
      <c r="A15" s="6">
        <v>14</v>
      </c>
      <c r="B15" s="7">
        <v>200912072</v>
      </c>
      <c r="C15" s="7" t="s">
        <v>146</v>
      </c>
      <c r="D15" s="7" t="s">
        <v>147</v>
      </c>
      <c r="E15" s="8">
        <v>39</v>
      </c>
      <c r="F15" s="25">
        <v>73</v>
      </c>
      <c r="G15" s="29">
        <v>38</v>
      </c>
      <c r="H15" s="36">
        <v>160</v>
      </c>
      <c r="I15" s="31">
        <v>33</v>
      </c>
      <c r="J15" s="25">
        <v>68</v>
      </c>
      <c r="K15" s="31">
        <v>67</v>
      </c>
      <c r="L15" s="25"/>
      <c r="M15" s="34">
        <f>SUM(Table42[[#This Row],[Q1]:[Final]])</f>
        <v>478</v>
      </c>
      <c r="N15" s="25" t="str">
        <f t="shared" si="0"/>
        <v>CB</v>
      </c>
      <c r="O15" s="25" t="str">
        <f t="shared" si="1"/>
        <v>CB</v>
      </c>
      <c r="P15" s="50"/>
      <c r="R15" s="2"/>
      <c r="S15" s="2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>
      <c r="A16" s="6">
        <v>15</v>
      </c>
      <c r="B16" s="7">
        <v>200922022</v>
      </c>
      <c r="C16" s="7" t="s">
        <v>19</v>
      </c>
      <c r="D16" s="7" t="s">
        <v>148</v>
      </c>
      <c r="E16" s="8">
        <v>44</v>
      </c>
      <c r="F16" s="25">
        <v>134</v>
      </c>
      <c r="G16" s="29">
        <v>48</v>
      </c>
      <c r="H16" s="36">
        <v>240</v>
      </c>
      <c r="I16" s="31">
        <v>44</v>
      </c>
      <c r="J16" s="25">
        <v>76</v>
      </c>
      <c r="K16" s="31">
        <v>56</v>
      </c>
      <c r="L16" s="25"/>
      <c r="M16" s="34">
        <f>SUM(Table42[[#This Row],[Q1]:[Final]])</f>
        <v>642</v>
      </c>
      <c r="N16" s="25" t="str">
        <f t="shared" si="0"/>
        <v>AA</v>
      </c>
      <c r="O16" s="25" t="str">
        <f t="shared" si="1"/>
        <v>AA</v>
      </c>
      <c r="P16" s="50"/>
      <c r="Q16" s="50"/>
      <c r="R16" s="2"/>
      <c r="S16" s="2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>
      <c r="A17" s="6">
        <v>16</v>
      </c>
      <c r="B17" s="7">
        <v>201012002</v>
      </c>
      <c r="C17" s="7" t="s">
        <v>9</v>
      </c>
      <c r="D17" s="7" t="s">
        <v>10</v>
      </c>
      <c r="E17" s="8">
        <v>36</v>
      </c>
      <c r="F17" s="25">
        <v>131</v>
      </c>
      <c r="G17" s="33">
        <v>48</v>
      </c>
      <c r="H17" s="36">
        <v>211</v>
      </c>
      <c r="I17" s="25">
        <v>40</v>
      </c>
      <c r="J17" s="25">
        <v>64</v>
      </c>
      <c r="K17" s="25">
        <v>85</v>
      </c>
      <c r="L17" s="25"/>
      <c r="M17" s="25">
        <f>SUM(Table42[[#This Row],[Q1]:[Final]])</f>
        <v>615</v>
      </c>
      <c r="N17" s="25" t="str">
        <f t="shared" si="0"/>
        <v>BA</v>
      </c>
      <c r="O17" s="25" t="str">
        <f t="shared" si="1"/>
        <v>BA</v>
      </c>
      <c r="P17" s="50"/>
      <c r="Q17" s="50"/>
      <c r="R17" s="2"/>
      <c r="S17" s="2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15.75" customHeight="1">
      <c r="A18" s="6">
        <v>17</v>
      </c>
      <c r="B18" s="7">
        <v>201012003</v>
      </c>
      <c r="C18" s="7" t="s">
        <v>99</v>
      </c>
      <c r="D18" s="7" t="s">
        <v>100</v>
      </c>
      <c r="E18" s="8">
        <v>15</v>
      </c>
      <c r="F18" s="25">
        <v>21</v>
      </c>
      <c r="G18" s="33">
        <v>37</v>
      </c>
      <c r="H18" s="36">
        <v>176</v>
      </c>
      <c r="I18" s="25">
        <v>20</v>
      </c>
      <c r="J18" s="25">
        <v>72</v>
      </c>
      <c r="K18" s="25">
        <v>66</v>
      </c>
      <c r="L18" s="25"/>
      <c r="M18" s="25">
        <f>SUM(Table42[[#This Row],[Q1]:[Final]])</f>
        <v>407</v>
      </c>
      <c r="N18" s="25" t="str">
        <f t="shared" si="0"/>
        <v>CC</v>
      </c>
      <c r="O18" s="25" t="str">
        <f t="shared" si="1"/>
        <v>CC</v>
      </c>
      <c r="P18" s="50"/>
      <c r="Q18" s="50"/>
      <c r="R18" s="2"/>
      <c r="S18" s="2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17.25" customHeight="1">
      <c r="A19" s="6">
        <v>18</v>
      </c>
      <c r="B19" s="7">
        <v>201012004</v>
      </c>
      <c r="C19" s="7" t="s">
        <v>58</v>
      </c>
      <c r="D19" s="7" t="s">
        <v>59</v>
      </c>
      <c r="E19" s="8">
        <v>25</v>
      </c>
      <c r="F19" s="25">
        <v>48</v>
      </c>
      <c r="G19" s="29">
        <v>31</v>
      </c>
      <c r="H19" s="14">
        <v>122</v>
      </c>
      <c r="I19" s="31">
        <v>26</v>
      </c>
      <c r="J19" s="12">
        <v>36</v>
      </c>
      <c r="K19" s="31">
        <v>86</v>
      </c>
      <c r="L19" s="12"/>
      <c r="M19" s="10">
        <f>SUM(Table42[[#This Row],[Q1]:[Final]])</f>
        <v>374</v>
      </c>
      <c r="N19" s="31" t="str">
        <f t="shared" si="0"/>
        <v>CC</v>
      </c>
      <c r="O19" s="31" t="str">
        <f t="shared" si="1"/>
        <v>CC</v>
      </c>
      <c r="P19" s="50"/>
      <c r="Q19" s="50"/>
      <c r="R19" s="2"/>
      <c r="S19" s="2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>
      <c r="A20" s="6">
        <v>19</v>
      </c>
      <c r="B20" s="7">
        <v>201012005</v>
      </c>
      <c r="C20" s="7" t="s">
        <v>101</v>
      </c>
      <c r="D20" s="7" t="s">
        <v>102</v>
      </c>
      <c r="E20" s="8">
        <v>10</v>
      </c>
      <c r="F20" s="25">
        <v>2</v>
      </c>
      <c r="G20" s="29">
        <v>8</v>
      </c>
      <c r="H20" s="36">
        <v>46</v>
      </c>
      <c r="I20" s="31">
        <v>13</v>
      </c>
      <c r="J20" s="25">
        <v>16</v>
      </c>
      <c r="K20" s="31" t="s">
        <v>154</v>
      </c>
      <c r="L20" s="25"/>
      <c r="M20" s="34">
        <f>SUM(Table42[[#This Row],[Q1]:[Final]])</f>
        <v>95</v>
      </c>
      <c r="N20" s="25" t="str">
        <f t="shared" si="0"/>
        <v>FF</v>
      </c>
      <c r="O20" s="25" t="str">
        <f t="shared" si="1"/>
        <v>FF</v>
      </c>
      <c r="P20" s="50"/>
      <c r="Q20" s="50"/>
      <c r="R20" s="2"/>
      <c r="S20" s="2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>
      <c r="A21" s="6">
        <v>20</v>
      </c>
      <c r="B21" s="7">
        <v>201012006</v>
      </c>
      <c r="C21" s="7" t="s">
        <v>97</v>
      </c>
      <c r="D21" s="7" t="s">
        <v>103</v>
      </c>
      <c r="E21" s="8">
        <v>15</v>
      </c>
      <c r="F21" s="25">
        <v>20</v>
      </c>
      <c r="G21" s="29">
        <v>14</v>
      </c>
      <c r="H21" s="36">
        <v>141</v>
      </c>
      <c r="I21" s="31">
        <v>18</v>
      </c>
      <c r="J21" s="25">
        <v>52</v>
      </c>
      <c r="K21" s="31">
        <v>68</v>
      </c>
      <c r="L21" s="25"/>
      <c r="M21" s="34">
        <f>SUM(Table42[[#This Row],[Q1]:[Final]])</f>
        <v>328</v>
      </c>
      <c r="N21" s="25" t="str">
        <f t="shared" si="0"/>
        <v>DC</v>
      </c>
      <c r="O21" s="25" t="str">
        <f t="shared" si="1"/>
        <v>DC</v>
      </c>
      <c r="P21" s="50"/>
      <c r="Q21" s="50"/>
      <c r="R21" s="2"/>
      <c r="S21" s="2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>
      <c r="A22" s="6">
        <v>21</v>
      </c>
      <c r="B22" s="7">
        <v>201012008</v>
      </c>
      <c r="C22" s="7" t="s">
        <v>11</v>
      </c>
      <c r="D22" s="7" t="s">
        <v>12</v>
      </c>
      <c r="E22" s="8">
        <v>25</v>
      </c>
      <c r="F22" s="25">
        <v>65</v>
      </c>
      <c r="G22" s="33">
        <v>39</v>
      </c>
      <c r="H22" s="36">
        <v>179</v>
      </c>
      <c r="I22" s="25">
        <v>19</v>
      </c>
      <c r="J22" s="25">
        <v>56</v>
      </c>
      <c r="K22" s="25">
        <v>86</v>
      </c>
      <c r="L22" s="25"/>
      <c r="M22" s="25">
        <f>SUM(Table42[[#This Row],[Q1]:[Final]])</f>
        <v>469</v>
      </c>
      <c r="N22" s="25" t="str">
        <f t="shared" si="0"/>
        <v>CB</v>
      </c>
      <c r="O22" s="25" t="str">
        <f t="shared" si="1"/>
        <v>CB</v>
      </c>
      <c r="P22" s="50"/>
      <c r="Q22" s="50"/>
      <c r="R22" s="2"/>
      <c r="S22" s="2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16.5" customHeight="1">
      <c r="A23" s="6">
        <v>22</v>
      </c>
      <c r="B23" s="7">
        <v>201012010</v>
      </c>
      <c r="C23" s="7" t="s">
        <v>13</v>
      </c>
      <c r="D23" s="7" t="s">
        <v>14</v>
      </c>
      <c r="E23" s="8">
        <v>13</v>
      </c>
      <c r="F23" s="25">
        <v>50</v>
      </c>
      <c r="G23" s="33">
        <v>27</v>
      </c>
      <c r="H23" s="36">
        <v>97</v>
      </c>
      <c r="I23" s="25">
        <v>23</v>
      </c>
      <c r="J23" s="25">
        <v>60</v>
      </c>
      <c r="K23" s="25">
        <v>95</v>
      </c>
      <c r="L23" s="25"/>
      <c r="M23" s="25">
        <f>SUM(Table42[[#This Row],[Q1]:[Final]])</f>
        <v>365</v>
      </c>
      <c r="N23" s="25" t="str">
        <f t="shared" si="0"/>
        <v>CC</v>
      </c>
      <c r="O23" s="25" t="str">
        <f t="shared" si="1"/>
        <v>CC</v>
      </c>
      <c r="P23" s="50"/>
      <c r="Q23" s="50"/>
      <c r="R23" s="2"/>
      <c r="S23" s="2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>
      <c r="A24" s="6">
        <v>23</v>
      </c>
      <c r="B24" s="7">
        <v>201012011</v>
      </c>
      <c r="C24" s="7" t="s">
        <v>104</v>
      </c>
      <c r="D24" s="7" t="s">
        <v>105</v>
      </c>
      <c r="E24" s="8">
        <v>38</v>
      </c>
      <c r="F24" s="25">
        <v>133</v>
      </c>
      <c r="G24" s="29">
        <v>50</v>
      </c>
      <c r="H24" s="36">
        <v>231</v>
      </c>
      <c r="I24" s="31">
        <v>47</v>
      </c>
      <c r="J24" s="25">
        <v>88</v>
      </c>
      <c r="K24" s="31">
        <v>96</v>
      </c>
      <c r="L24" s="25"/>
      <c r="M24" s="34">
        <f>SUM(Table42[[#This Row],[Q1]:[Final]])</f>
        <v>683</v>
      </c>
      <c r="N24" s="25" t="str">
        <f t="shared" si="0"/>
        <v>AA</v>
      </c>
      <c r="O24" s="25" t="str">
        <f t="shared" si="1"/>
        <v>AA</v>
      </c>
      <c r="P24" s="50"/>
      <c r="Q24" s="50"/>
      <c r="R24" s="2"/>
      <c r="S24" s="2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" customHeight="1">
      <c r="A25" s="6">
        <v>24</v>
      </c>
      <c r="B25" s="7">
        <v>201012013</v>
      </c>
      <c r="C25" s="7" t="s">
        <v>60</v>
      </c>
      <c r="D25" s="7" t="s">
        <v>61</v>
      </c>
      <c r="E25" s="8">
        <v>16</v>
      </c>
      <c r="F25" s="25">
        <v>14</v>
      </c>
      <c r="G25" s="29">
        <v>35</v>
      </c>
      <c r="H25" s="36">
        <v>183</v>
      </c>
      <c r="I25" s="31">
        <v>29</v>
      </c>
      <c r="J25" s="25">
        <v>68</v>
      </c>
      <c r="K25" s="31">
        <v>57</v>
      </c>
      <c r="L25" s="25"/>
      <c r="M25" s="10">
        <f>SUM(Table42[[#This Row],[Q1]:[Final]])</f>
        <v>402</v>
      </c>
      <c r="N25" s="31" t="str">
        <f t="shared" si="0"/>
        <v>CC</v>
      </c>
      <c r="O25" s="31" t="str">
        <f t="shared" si="1"/>
        <v>CC</v>
      </c>
      <c r="P25" s="50"/>
      <c r="Q25" s="50"/>
      <c r="R25" s="2"/>
      <c r="S25" s="2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>
      <c r="A26" s="6">
        <v>25</v>
      </c>
      <c r="B26" s="7">
        <v>201012014</v>
      </c>
      <c r="C26" s="7" t="s">
        <v>106</v>
      </c>
      <c r="D26" s="7" t="s">
        <v>107</v>
      </c>
      <c r="E26" s="8">
        <v>23</v>
      </c>
      <c r="F26" s="25">
        <v>75</v>
      </c>
      <c r="G26" s="29">
        <v>24</v>
      </c>
      <c r="H26" s="36">
        <v>186</v>
      </c>
      <c r="I26" s="31">
        <v>30</v>
      </c>
      <c r="J26" s="25">
        <v>64</v>
      </c>
      <c r="K26" s="31">
        <v>96</v>
      </c>
      <c r="L26" s="25"/>
      <c r="M26" s="34">
        <f>SUM(Table42[[#This Row],[Q1]:[Final]])</f>
        <v>498</v>
      </c>
      <c r="N26" s="25" t="str">
        <f t="shared" si="0"/>
        <v>BB</v>
      </c>
      <c r="O26" s="25" t="str">
        <f t="shared" si="1"/>
        <v>BB</v>
      </c>
      <c r="P26" s="50"/>
      <c r="Q26" s="50"/>
      <c r="R26" s="2"/>
      <c r="S26" s="2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15" customHeight="1">
      <c r="A27" s="6">
        <v>26</v>
      </c>
      <c r="B27" s="7">
        <v>201012015</v>
      </c>
      <c r="C27" s="7" t="s">
        <v>15</v>
      </c>
      <c r="D27" s="7" t="s">
        <v>16</v>
      </c>
      <c r="E27" s="8">
        <v>39</v>
      </c>
      <c r="F27" s="25">
        <v>2</v>
      </c>
      <c r="G27" s="33">
        <v>40</v>
      </c>
      <c r="H27" s="36">
        <v>216</v>
      </c>
      <c r="I27" s="25">
        <v>35</v>
      </c>
      <c r="J27" s="25">
        <v>92</v>
      </c>
      <c r="K27" s="25">
        <v>86</v>
      </c>
      <c r="L27" s="25"/>
      <c r="M27" s="25">
        <f>SUM(Table42[[#This Row],[Q1]:[Final]])</f>
        <v>510</v>
      </c>
      <c r="N27" s="25" t="str">
        <f t="shared" si="0"/>
        <v>BB</v>
      </c>
      <c r="O27" s="25" t="str">
        <f t="shared" si="1"/>
        <v>BB</v>
      </c>
      <c r="P27" s="50"/>
      <c r="Q27" s="50"/>
      <c r="R27" s="2"/>
      <c r="S27" s="2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15" customHeight="1">
      <c r="A28" s="6">
        <v>27</v>
      </c>
      <c r="B28" s="7">
        <v>201012016</v>
      </c>
      <c r="C28" s="7" t="s">
        <v>62</v>
      </c>
      <c r="D28" s="7" t="s">
        <v>63</v>
      </c>
      <c r="E28" s="8">
        <v>10</v>
      </c>
      <c r="F28" s="25">
        <v>17</v>
      </c>
      <c r="G28" s="29">
        <v>23</v>
      </c>
      <c r="H28" s="36">
        <v>135</v>
      </c>
      <c r="I28" s="31">
        <v>12</v>
      </c>
      <c r="J28" s="25">
        <v>52</v>
      </c>
      <c r="K28" s="31">
        <v>33</v>
      </c>
      <c r="L28" s="25"/>
      <c r="M28" s="10">
        <f>SUM(Table42[[#This Row],[Q1]:[Final]])</f>
        <v>282</v>
      </c>
      <c r="N28" s="31" t="str">
        <f t="shared" si="0"/>
        <v>DC</v>
      </c>
      <c r="O28" s="31" t="str">
        <f t="shared" si="1"/>
        <v>DC</v>
      </c>
      <c r="P28" s="50"/>
      <c r="Q28" s="50"/>
      <c r="R28" s="2"/>
      <c r="S28" s="2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>
      <c r="A29" s="6">
        <v>28</v>
      </c>
      <c r="B29" s="7">
        <v>201012017</v>
      </c>
      <c r="C29" s="7" t="s">
        <v>64</v>
      </c>
      <c r="D29" s="7" t="s">
        <v>65</v>
      </c>
      <c r="E29" s="8">
        <v>27</v>
      </c>
      <c r="F29" s="25">
        <v>25</v>
      </c>
      <c r="G29" s="29">
        <v>40</v>
      </c>
      <c r="H29" s="36">
        <v>164</v>
      </c>
      <c r="I29" s="31">
        <v>28</v>
      </c>
      <c r="J29" s="25">
        <v>60</v>
      </c>
      <c r="K29" s="31">
        <v>71</v>
      </c>
      <c r="L29" s="25"/>
      <c r="M29" s="10">
        <f>SUM(Table42[[#This Row],[Q1]:[Final]])</f>
        <v>415</v>
      </c>
      <c r="N29" s="31" t="str">
        <f t="shared" si="0"/>
        <v>CB</v>
      </c>
      <c r="O29" s="31" t="str">
        <f t="shared" si="1"/>
        <v>CB</v>
      </c>
      <c r="P29" s="50"/>
      <c r="Q29" s="50"/>
      <c r="R29" s="2"/>
      <c r="S29" s="2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>
      <c r="A30" s="6">
        <v>29</v>
      </c>
      <c r="B30" s="7">
        <v>201012018</v>
      </c>
      <c r="C30" s="7" t="s">
        <v>108</v>
      </c>
      <c r="D30" s="7" t="s">
        <v>109</v>
      </c>
      <c r="E30" s="8">
        <v>15</v>
      </c>
      <c r="F30" s="25">
        <v>53</v>
      </c>
      <c r="G30" s="29">
        <v>35</v>
      </c>
      <c r="H30" s="36">
        <v>188</v>
      </c>
      <c r="I30" s="31">
        <v>29</v>
      </c>
      <c r="J30" s="25">
        <v>60</v>
      </c>
      <c r="K30" s="31">
        <v>91</v>
      </c>
      <c r="L30" s="25"/>
      <c r="M30" s="34">
        <f>SUM(Table42[[#This Row],[Q1]:[Final]])</f>
        <v>471</v>
      </c>
      <c r="N30" s="25" t="str">
        <f t="shared" si="0"/>
        <v>CB</v>
      </c>
      <c r="O30" s="25" t="str">
        <f t="shared" si="1"/>
        <v>CB</v>
      </c>
      <c r="P30" s="50"/>
      <c r="Q30" s="50"/>
      <c r="R30" s="2"/>
      <c r="S30" s="2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" customHeight="1">
      <c r="A31" s="6">
        <v>30</v>
      </c>
      <c r="B31" s="7">
        <v>201012019</v>
      </c>
      <c r="C31" s="7" t="s">
        <v>110</v>
      </c>
      <c r="D31" s="7" t="s">
        <v>111</v>
      </c>
      <c r="E31" s="8">
        <v>24</v>
      </c>
      <c r="F31" s="25">
        <v>90</v>
      </c>
      <c r="G31" s="33">
        <v>27</v>
      </c>
      <c r="H31" s="36">
        <v>189</v>
      </c>
      <c r="I31" s="25">
        <v>22</v>
      </c>
      <c r="J31" s="25">
        <v>52</v>
      </c>
      <c r="K31" s="25">
        <v>73</v>
      </c>
      <c r="L31" s="37"/>
      <c r="M31" s="37">
        <f>SUM(Table42[[#This Row],[Q1]:[Final]])</f>
        <v>477</v>
      </c>
      <c r="N31" s="37" t="str">
        <f t="shared" si="0"/>
        <v>CB</v>
      </c>
      <c r="O31" s="25" t="str">
        <f t="shared" si="1"/>
        <v>CB</v>
      </c>
      <c r="P31" s="50"/>
      <c r="Q31" s="50"/>
      <c r="R31" s="2"/>
      <c r="S31" s="2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>
      <c r="A32" s="6">
        <v>31</v>
      </c>
      <c r="B32" s="7">
        <v>201012020</v>
      </c>
      <c r="C32" s="7" t="s">
        <v>112</v>
      </c>
      <c r="D32" s="7" t="s">
        <v>113</v>
      </c>
      <c r="E32" s="8" t="s">
        <v>154</v>
      </c>
      <c r="F32" s="25" t="s">
        <v>154</v>
      </c>
      <c r="G32" s="29" t="s">
        <v>154</v>
      </c>
      <c r="H32" s="27" t="s">
        <v>154</v>
      </c>
      <c r="I32" s="25" t="s">
        <v>154</v>
      </c>
      <c r="J32" s="25" t="s">
        <v>154</v>
      </c>
      <c r="K32" s="25" t="s">
        <v>154</v>
      </c>
      <c r="L32" s="25"/>
      <c r="M32" s="35" t="s">
        <v>154</v>
      </c>
      <c r="N32" s="25" t="str">
        <f t="shared" si="0"/>
        <v>NA</v>
      </c>
      <c r="O32" s="25" t="str">
        <f t="shared" si="1"/>
        <v>NA</v>
      </c>
      <c r="P32" s="50"/>
      <c r="Q32" s="50"/>
      <c r="R32" s="2"/>
      <c r="S32" s="2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73" ht="15" customHeight="1">
      <c r="A33" s="6">
        <v>32</v>
      </c>
      <c r="B33" s="7">
        <v>201012022</v>
      </c>
      <c r="C33" s="7" t="s">
        <v>17</v>
      </c>
      <c r="D33" s="7" t="s">
        <v>18</v>
      </c>
      <c r="E33" s="8">
        <v>6</v>
      </c>
      <c r="F33" s="25">
        <v>21</v>
      </c>
      <c r="G33" s="33">
        <v>33</v>
      </c>
      <c r="H33" s="27">
        <v>120</v>
      </c>
      <c r="I33" s="25">
        <v>47</v>
      </c>
      <c r="J33" s="25">
        <v>72</v>
      </c>
      <c r="K33" s="25">
        <v>84</v>
      </c>
      <c r="L33" s="25"/>
      <c r="M33" s="25">
        <f>SUM(Table42[[#This Row],[Q1]:[Final]])</f>
        <v>383</v>
      </c>
      <c r="N33" s="25" t="str">
        <f t="shared" si="0"/>
        <v>CC</v>
      </c>
      <c r="O33" s="25" t="str">
        <f t="shared" si="1"/>
        <v>CC</v>
      </c>
      <c r="P33" s="50"/>
      <c r="Q33" s="50"/>
      <c r="R33" s="2"/>
      <c r="S33" s="2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73" s="4" customFormat="1">
      <c r="A34" s="6">
        <v>33</v>
      </c>
      <c r="B34" s="7">
        <v>201012024</v>
      </c>
      <c r="C34" s="7" t="s">
        <v>19</v>
      </c>
      <c r="D34" s="7" t="s">
        <v>20</v>
      </c>
      <c r="E34" s="8">
        <v>37</v>
      </c>
      <c r="F34" s="25">
        <v>96</v>
      </c>
      <c r="G34" s="33">
        <v>48</v>
      </c>
      <c r="H34" s="27">
        <v>226</v>
      </c>
      <c r="I34" s="25">
        <v>37</v>
      </c>
      <c r="J34" s="25">
        <v>80</v>
      </c>
      <c r="K34" s="25">
        <v>86</v>
      </c>
      <c r="L34" s="25"/>
      <c r="M34" s="25">
        <f>SUM(Table42[[#This Row],[Q1]:[Final]])</f>
        <v>610</v>
      </c>
      <c r="N34" s="25" t="str">
        <f t="shared" ref="N34:N65" si="4">LOOKUP(M34,$R$3:$R$12,$Q$3:$Q$12)</f>
        <v>BA</v>
      </c>
      <c r="O34" s="25" t="str">
        <f t="shared" ref="O34:O65" si="5">LOOKUP(M34,$V$3:$V$12,$U$3:$U$12)</f>
        <v>BA</v>
      </c>
      <c r="P34" s="50"/>
      <c r="Q34" s="50"/>
      <c r="R34" s="2"/>
      <c r="S34" s="2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</row>
    <row r="35" spans="1:73">
      <c r="A35" s="6">
        <v>34</v>
      </c>
      <c r="B35" s="7">
        <v>201012025</v>
      </c>
      <c r="C35" s="7" t="s">
        <v>66</v>
      </c>
      <c r="D35" s="7" t="s">
        <v>67</v>
      </c>
      <c r="E35" s="8">
        <v>7</v>
      </c>
      <c r="F35" s="25" t="s">
        <v>154</v>
      </c>
      <c r="G35" s="29" t="s">
        <v>154</v>
      </c>
      <c r="H35" s="27">
        <v>92</v>
      </c>
      <c r="I35" s="25" t="s">
        <v>154</v>
      </c>
      <c r="J35" s="25">
        <v>12</v>
      </c>
      <c r="K35" s="25" t="s">
        <v>154</v>
      </c>
      <c r="L35" s="25"/>
      <c r="M35" s="10">
        <f>SUM(Table42[[#This Row],[Q1]:[Final]])</f>
        <v>111</v>
      </c>
      <c r="N35" s="31" t="str">
        <f t="shared" si="4"/>
        <v>FF</v>
      </c>
      <c r="O35" s="31" t="str">
        <f t="shared" si="5"/>
        <v>FF</v>
      </c>
      <c r="P35" s="50"/>
      <c r="Q35" s="50"/>
      <c r="R35" s="2"/>
      <c r="S35" s="2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73" ht="15.75" customHeight="1">
      <c r="A36" s="6">
        <v>35</v>
      </c>
      <c r="B36" s="15">
        <v>201012026</v>
      </c>
      <c r="C36" s="15" t="s">
        <v>68</v>
      </c>
      <c r="D36" s="15" t="s">
        <v>69</v>
      </c>
      <c r="E36" s="16">
        <v>11</v>
      </c>
      <c r="F36" s="37">
        <v>86</v>
      </c>
      <c r="G36" s="29">
        <v>38</v>
      </c>
      <c r="H36" s="38">
        <v>196</v>
      </c>
      <c r="I36" s="39">
        <v>22</v>
      </c>
      <c r="J36" s="37">
        <v>76</v>
      </c>
      <c r="K36" s="39">
        <v>80</v>
      </c>
      <c r="L36" s="37"/>
      <c r="M36" s="17">
        <f>SUM(Table42[[#This Row],[Q1]:[Final]])</f>
        <v>509</v>
      </c>
      <c r="N36" s="39" t="str">
        <f t="shared" si="4"/>
        <v>BB</v>
      </c>
      <c r="O36" s="31" t="str">
        <f t="shared" si="5"/>
        <v>BB</v>
      </c>
      <c r="P36" s="50"/>
      <c r="Q36" s="50"/>
      <c r="R36" s="2"/>
      <c r="S36" s="2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73" ht="15" customHeight="1">
      <c r="A37" s="6">
        <v>36</v>
      </c>
      <c r="B37" s="7">
        <v>201012027</v>
      </c>
      <c r="C37" s="7" t="s">
        <v>114</v>
      </c>
      <c r="D37" s="7" t="s">
        <v>115</v>
      </c>
      <c r="E37" s="8">
        <v>39</v>
      </c>
      <c r="F37" s="25">
        <v>89</v>
      </c>
      <c r="G37" s="29">
        <v>49</v>
      </c>
      <c r="H37" s="27">
        <v>206</v>
      </c>
      <c r="I37" s="31">
        <v>37</v>
      </c>
      <c r="J37" s="25">
        <v>84</v>
      </c>
      <c r="K37" s="31">
        <v>89</v>
      </c>
      <c r="L37" s="25"/>
      <c r="M37" s="34">
        <f>SUM(Table42[[#This Row],[Q1]:[Final]])</f>
        <v>593</v>
      </c>
      <c r="N37" s="25" t="str">
        <f t="shared" si="4"/>
        <v>BA</v>
      </c>
      <c r="O37" s="25" t="str">
        <f t="shared" si="5"/>
        <v>BA</v>
      </c>
      <c r="P37" s="50"/>
      <c r="Q37" s="50"/>
      <c r="R37" s="2"/>
      <c r="S37" s="2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73" ht="16.5" customHeight="1">
      <c r="A38" s="6">
        <v>37</v>
      </c>
      <c r="B38" s="7">
        <v>201012028</v>
      </c>
      <c r="C38" s="7" t="s">
        <v>52</v>
      </c>
      <c r="D38" s="7" t="s">
        <v>145</v>
      </c>
      <c r="E38" s="8">
        <v>27</v>
      </c>
      <c r="F38" s="25">
        <v>33</v>
      </c>
      <c r="G38" s="33">
        <v>30</v>
      </c>
      <c r="H38" s="27" t="s">
        <v>154</v>
      </c>
      <c r="I38" s="25" t="s">
        <v>154</v>
      </c>
      <c r="J38" s="25">
        <v>8</v>
      </c>
      <c r="K38" s="25" t="s">
        <v>154</v>
      </c>
      <c r="L38" s="25"/>
      <c r="M38" s="25">
        <f>SUM(Table42[[#This Row],[Q1]:[Final]])</f>
        <v>98</v>
      </c>
      <c r="N38" s="25" t="str">
        <f t="shared" si="4"/>
        <v>FF</v>
      </c>
      <c r="O38" s="25" t="str">
        <f t="shared" si="5"/>
        <v>FF</v>
      </c>
      <c r="P38" s="50"/>
      <c r="Q38" s="50"/>
      <c r="R38" s="2"/>
      <c r="S38" s="2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73">
      <c r="A39" s="6">
        <v>38</v>
      </c>
      <c r="B39" s="15">
        <v>201012029</v>
      </c>
      <c r="C39" s="15" t="s">
        <v>116</v>
      </c>
      <c r="D39" s="15" t="s">
        <v>117</v>
      </c>
      <c r="E39" s="16">
        <v>32</v>
      </c>
      <c r="F39" s="37">
        <v>63</v>
      </c>
      <c r="G39" s="29">
        <v>44</v>
      </c>
      <c r="H39" s="38">
        <v>225</v>
      </c>
      <c r="I39" s="39">
        <v>27</v>
      </c>
      <c r="J39" s="37">
        <v>72</v>
      </c>
      <c r="K39" s="39">
        <v>10</v>
      </c>
      <c r="L39" s="37"/>
      <c r="M39" s="40">
        <f>SUM(Table42[[#This Row],[Q1]:[Final]])</f>
        <v>473</v>
      </c>
      <c r="N39" s="37" t="str">
        <f t="shared" si="4"/>
        <v>CB</v>
      </c>
      <c r="O39" s="25" t="str">
        <f t="shared" si="5"/>
        <v>CB</v>
      </c>
      <c r="P39" s="50"/>
      <c r="Q39" s="50"/>
      <c r="R39" s="2"/>
      <c r="S39" s="2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73">
      <c r="A40" s="18">
        <v>39</v>
      </c>
      <c r="B40" s="19">
        <v>201012030</v>
      </c>
      <c r="C40" s="19" t="s">
        <v>142</v>
      </c>
      <c r="D40" s="19" t="s">
        <v>143</v>
      </c>
      <c r="E40" s="20">
        <v>5</v>
      </c>
      <c r="F40" s="41">
        <v>29</v>
      </c>
      <c r="G40" s="42">
        <v>4</v>
      </c>
      <c r="H40" s="43">
        <v>127</v>
      </c>
      <c r="I40" s="44">
        <v>20</v>
      </c>
      <c r="J40" s="41">
        <v>36</v>
      </c>
      <c r="K40" s="44" t="s">
        <v>154</v>
      </c>
      <c r="L40" s="41"/>
      <c r="M40" s="45">
        <f>SUM(Table42[[#This Row],[Q1]:[Final]])</f>
        <v>221</v>
      </c>
      <c r="N40" s="41" t="str">
        <f t="shared" si="4"/>
        <v>DD</v>
      </c>
      <c r="O40" s="25" t="str">
        <f t="shared" si="5"/>
        <v>DD</v>
      </c>
      <c r="P40" s="50"/>
      <c r="Q40" s="50"/>
      <c r="R40" s="2"/>
      <c r="S40" s="2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73">
      <c r="A41" s="6">
        <v>40</v>
      </c>
      <c r="B41" s="15">
        <v>201012031</v>
      </c>
      <c r="C41" s="15" t="s">
        <v>21</v>
      </c>
      <c r="D41" s="15" t="s">
        <v>22</v>
      </c>
      <c r="E41" s="16">
        <v>23</v>
      </c>
      <c r="F41" s="37">
        <v>36</v>
      </c>
      <c r="G41" s="33">
        <v>44</v>
      </c>
      <c r="H41" s="38">
        <v>204</v>
      </c>
      <c r="I41" s="37">
        <v>20</v>
      </c>
      <c r="J41" s="37">
        <v>88</v>
      </c>
      <c r="K41" s="37">
        <v>84</v>
      </c>
      <c r="L41" s="37"/>
      <c r="M41" s="37">
        <f>SUM(Table42[[#This Row],[Q1]:[Final]])</f>
        <v>499</v>
      </c>
      <c r="N41" s="37" t="str">
        <f t="shared" si="4"/>
        <v>BB</v>
      </c>
      <c r="O41" s="25" t="str">
        <f t="shared" si="5"/>
        <v>BB</v>
      </c>
      <c r="P41" s="50"/>
      <c r="Q41" s="50"/>
      <c r="R41" s="2"/>
      <c r="S41" s="2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73" ht="15.75" customHeight="1">
      <c r="A42" s="6">
        <v>41</v>
      </c>
      <c r="B42" s="7">
        <v>201012032</v>
      </c>
      <c r="C42" s="7" t="s">
        <v>23</v>
      </c>
      <c r="D42" s="7" t="s">
        <v>24</v>
      </c>
      <c r="E42" s="8">
        <v>21</v>
      </c>
      <c r="F42" s="25">
        <v>30</v>
      </c>
      <c r="G42" s="33">
        <v>34</v>
      </c>
      <c r="H42" s="27">
        <v>177</v>
      </c>
      <c r="I42" s="25">
        <v>12</v>
      </c>
      <c r="J42" s="25">
        <v>68</v>
      </c>
      <c r="K42" s="25">
        <v>85</v>
      </c>
      <c r="L42" s="25"/>
      <c r="M42" s="25">
        <f>SUM(Table42[[#This Row],[Q1]:[Final]])</f>
        <v>427</v>
      </c>
      <c r="N42" s="25" t="str">
        <f t="shared" si="4"/>
        <v>CB</v>
      </c>
      <c r="O42" s="25" t="str">
        <f t="shared" si="5"/>
        <v>CB</v>
      </c>
      <c r="P42" s="50"/>
      <c r="Q42" s="50"/>
      <c r="R42" s="2"/>
      <c r="S42" s="2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73">
      <c r="A43" s="6">
        <v>42</v>
      </c>
      <c r="B43" s="7">
        <v>201012035</v>
      </c>
      <c r="C43" s="7" t="s">
        <v>118</v>
      </c>
      <c r="D43" s="7" t="s">
        <v>119</v>
      </c>
      <c r="E43" s="8">
        <v>13</v>
      </c>
      <c r="F43" s="25">
        <v>36</v>
      </c>
      <c r="G43" s="29">
        <v>35</v>
      </c>
      <c r="H43" s="27">
        <v>174</v>
      </c>
      <c r="I43" s="31">
        <v>40</v>
      </c>
      <c r="J43" s="25">
        <v>20</v>
      </c>
      <c r="K43" s="31">
        <v>29</v>
      </c>
      <c r="L43" s="25"/>
      <c r="M43" s="34">
        <f>SUM(Table42[[#This Row],[Q1]:[Final]])</f>
        <v>347</v>
      </c>
      <c r="N43" s="25" t="str">
        <f t="shared" si="4"/>
        <v>CC</v>
      </c>
      <c r="O43" s="25" t="str">
        <f t="shared" si="5"/>
        <v>CC</v>
      </c>
      <c r="P43" s="50"/>
      <c r="Q43" s="50"/>
      <c r="R43" s="2"/>
      <c r="S43" s="2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73">
      <c r="A44" s="6">
        <v>43</v>
      </c>
      <c r="B44" s="7">
        <v>201012036</v>
      </c>
      <c r="C44" s="7" t="s">
        <v>0</v>
      </c>
      <c r="D44" s="7" t="s">
        <v>25</v>
      </c>
      <c r="E44" s="8">
        <v>20</v>
      </c>
      <c r="F44" s="25">
        <v>62</v>
      </c>
      <c r="G44" s="33">
        <v>36</v>
      </c>
      <c r="H44" s="27">
        <v>166</v>
      </c>
      <c r="I44" s="25">
        <v>20</v>
      </c>
      <c r="J44" s="25">
        <v>40</v>
      </c>
      <c r="K44" s="25">
        <v>66</v>
      </c>
      <c r="L44" s="25"/>
      <c r="M44" s="25">
        <f>SUM(Table42[[#This Row],[Q1]:[Final]])</f>
        <v>410</v>
      </c>
      <c r="N44" s="25" t="str">
        <f t="shared" si="4"/>
        <v>CC</v>
      </c>
      <c r="O44" s="25" t="str">
        <f t="shared" si="5"/>
        <v>CC</v>
      </c>
      <c r="P44" s="50"/>
      <c r="Q44" s="50"/>
      <c r="R44" s="2"/>
      <c r="S44" s="2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73" ht="15.75" customHeight="1">
      <c r="A45" s="6">
        <v>44</v>
      </c>
      <c r="B45" s="7">
        <v>201012037</v>
      </c>
      <c r="C45" s="7" t="s">
        <v>26</v>
      </c>
      <c r="D45" s="7" t="s">
        <v>27</v>
      </c>
      <c r="E45" s="8">
        <v>16</v>
      </c>
      <c r="F45" s="25">
        <v>18</v>
      </c>
      <c r="G45" s="33">
        <v>11</v>
      </c>
      <c r="H45" s="27">
        <v>52</v>
      </c>
      <c r="I45" s="25">
        <v>9</v>
      </c>
      <c r="J45" s="25">
        <v>44</v>
      </c>
      <c r="K45" s="25" t="s">
        <v>154</v>
      </c>
      <c r="L45" s="25"/>
      <c r="M45" s="25">
        <f>SUM(Table42[[#This Row],[Q1]:[Final]])</f>
        <v>150</v>
      </c>
      <c r="N45" s="25" t="str">
        <f t="shared" si="4"/>
        <v>FD</v>
      </c>
      <c r="O45" s="25" t="str">
        <f t="shared" si="5"/>
        <v>FD</v>
      </c>
      <c r="P45" s="50"/>
      <c r="Q45" s="50"/>
      <c r="R45" s="2"/>
      <c r="S45" s="2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73">
      <c r="A46" s="6">
        <v>45</v>
      </c>
      <c r="B46" s="7">
        <v>201012039</v>
      </c>
      <c r="C46" s="7" t="s">
        <v>70</v>
      </c>
      <c r="D46" s="7" t="s">
        <v>71</v>
      </c>
      <c r="E46" s="8" t="s">
        <v>154</v>
      </c>
      <c r="F46" s="25">
        <v>92</v>
      </c>
      <c r="G46" s="33">
        <v>43</v>
      </c>
      <c r="H46" s="27">
        <v>211</v>
      </c>
      <c r="I46" s="25">
        <v>44</v>
      </c>
      <c r="J46" s="25">
        <v>76</v>
      </c>
      <c r="K46" s="25">
        <v>83</v>
      </c>
      <c r="L46" s="25"/>
      <c r="M46" s="25">
        <f>SUM(Table42[[#This Row],[Q1]:[Final]])</f>
        <v>549</v>
      </c>
      <c r="N46" s="25" t="str">
        <f t="shared" si="4"/>
        <v>BB</v>
      </c>
      <c r="O46" s="25" t="str">
        <f t="shared" si="5"/>
        <v>BB</v>
      </c>
      <c r="P46" s="50"/>
      <c r="Q46" s="50"/>
      <c r="R46" s="2"/>
      <c r="S46" s="2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73" ht="15.75" customHeight="1">
      <c r="A47" s="6">
        <v>46</v>
      </c>
      <c r="B47" s="7">
        <v>201012040</v>
      </c>
      <c r="C47" s="7" t="s">
        <v>72</v>
      </c>
      <c r="D47" s="7" t="s">
        <v>73</v>
      </c>
      <c r="E47" s="8">
        <v>13</v>
      </c>
      <c r="F47" s="25">
        <v>101</v>
      </c>
      <c r="G47" s="29">
        <v>42</v>
      </c>
      <c r="H47" s="27">
        <v>237</v>
      </c>
      <c r="I47" s="25">
        <v>49</v>
      </c>
      <c r="J47" s="25">
        <v>80</v>
      </c>
      <c r="K47" s="25">
        <v>95</v>
      </c>
      <c r="L47" s="25"/>
      <c r="M47" s="10">
        <f>SUM(Table42[[#This Row],[Q1]:[Final]])</f>
        <v>617</v>
      </c>
      <c r="N47" s="31" t="str">
        <f t="shared" si="4"/>
        <v>BA</v>
      </c>
      <c r="O47" s="31" t="str">
        <f t="shared" si="5"/>
        <v>BA</v>
      </c>
      <c r="P47" s="50"/>
      <c r="Q47" s="50"/>
      <c r="R47" s="2"/>
      <c r="S47" s="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73" ht="15.75" customHeight="1">
      <c r="A48" s="6">
        <v>47</v>
      </c>
      <c r="B48" s="7">
        <v>201012041</v>
      </c>
      <c r="C48" s="7" t="s">
        <v>74</v>
      </c>
      <c r="D48" s="7" t="s">
        <v>75</v>
      </c>
      <c r="E48" s="8">
        <v>6</v>
      </c>
      <c r="F48" s="25">
        <v>55</v>
      </c>
      <c r="G48" s="29" t="s">
        <v>154</v>
      </c>
      <c r="H48" s="27">
        <v>119</v>
      </c>
      <c r="I48" s="31" t="s">
        <v>154</v>
      </c>
      <c r="J48" s="25">
        <v>36</v>
      </c>
      <c r="K48" s="31">
        <v>57</v>
      </c>
      <c r="L48" s="25"/>
      <c r="M48" s="34">
        <f>SUM(Table42[[#This Row],[Q1]:[Final]])</f>
        <v>273</v>
      </c>
      <c r="N48" s="25" t="str">
        <f t="shared" si="4"/>
        <v>DC</v>
      </c>
      <c r="O48" s="25" t="str">
        <f t="shared" si="5"/>
        <v>DC</v>
      </c>
      <c r="P48" s="50"/>
      <c r="Q48" s="50"/>
      <c r="R48" s="2"/>
      <c r="S48" s="2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6.5" customHeight="1">
      <c r="A49" s="6">
        <v>48</v>
      </c>
      <c r="B49" s="7">
        <v>201012042</v>
      </c>
      <c r="C49" s="7" t="s">
        <v>120</v>
      </c>
      <c r="D49" s="7" t="s">
        <v>121</v>
      </c>
      <c r="E49" s="8">
        <v>8</v>
      </c>
      <c r="F49" s="25">
        <v>34</v>
      </c>
      <c r="G49" s="29">
        <v>19</v>
      </c>
      <c r="H49" s="27">
        <v>140</v>
      </c>
      <c r="I49" s="31">
        <v>24</v>
      </c>
      <c r="J49" s="25">
        <v>56</v>
      </c>
      <c r="K49" s="31">
        <v>78</v>
      </c>
      <c r="L49" s="25"/>
      <c r="M49" s="34">
        <f>SUM(Table42[[#This Row],[Q1]:[Final]])</f>
        <v>359</v>
      </c>
      <c r="N49" s="25" t="str">
        <f t="shared" si="4"/>
        <v>CC</v>
      </c>
      <c r="O49" s="25" t="str">
        <f t="shared" si="5"/>
        <v>CC</v>
      </c>
      <c r="P49" s="50"/>
      <c r="Q49" s="50"/>
      <c r="R49" s="2"/>
      <c r="S49" s="2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>
      <c r="A50" s="6">
        <v>49</v>
      </c>
      <c r="B50" s="7">
        <v>201012043</v>
      </c>
      <c r="C50" s="7" t="s">
        <v>28</v>
      </c>
      <c r="D50" s="7" t="s">
        <v>29</v>
      </c>
      <c r="E50" s="8">
        <v>24</v>
      </c>
      <c r="F50" s="25">
        <v>59</v>
      </c>
      <c r="G50" s="33">
        <v>39</v>
      </c>
      <c r="H50" s="27">
        <v>149</v>
      </c>
      <c r="I50" s="25">
        <v>36</v>
      </c>
      <c r="J50" s="25">
        <v>64</v>
      </c>
      <c r="K50" s="25">
        <v>89</v>
      </c>
      <c r="L50" s="25"/>
      <c r="M50" s="25">
        <f>SUM(Table42[[#This Row],[Q1]:[Final]])</f>
        <v>460</v>
      </c>
      <c r="N50" s="25" t="str">
        <f t="shared" si="4"/>
        <v>CB</v>
      </c>
      <c r="O50" s="25" t="str">
        <f t="shared" si="5"/>
        <v>CB</v>
      </c>
      <c r="P50" s="50"/>
      <c r="Q50" s="50"/>
      <c r="R50" s="2"/>
      <c r="S50" s="2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>
      <c r="A51" s="6">
        <v>50</v>
      </c>
      <c r="B51" s="7">
        <v>201012044</v>
      </c>
      <c r="C51" s="7" t="s">
        <v>97</v>
      </c>
      <c r="D51" s="7" t="s">
        <v>122</v>
      </c>
      <c r="E51" s="8">
        <v>11</v>
      </c>
      <c r="F51" s="25">
        <v>38</v>
      </c>
      <c r="G51" s="29">
        <v>39</v>
      </c>
      <c r="H51" s="27">
        <v>134</v>
      </c>
      <c r="I51" s="31">
        <v>29</v>
      </c>
      <c r="J51" s="25">
        <v>84</v>
      </c>
      <c r="K51" s="31">
        <v>73</v>
      </c>
      <c r="L51" s="25"/>
      <c r="M51" s="10">
        <f>SUM(Table42[[#This Row],[Q1]:[Final]])</f>
        <v>408</v>
      </c>
      <c r="N51" s="31" t="str">
        <f t="shared" si="4"/>
        <v>CC</v>
      </c>
      <c r="O51" s="31" t="str">
        <f t="shared" si="5"/>
        <v>CC</v>
      </c>
      <c r="P51" s="50"/>
      <c r="Q51" s="50"/>
      <c r="R51" s="2"/>
      <c r="S51" s="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15" customHeight="1">
      <c r="A52" s="6">
        <v>51</v>
      </c>
      <c r="B52" s="7">
        <v>201012045</v>
      </c>
      <c r="C52" s="7" t="s">
        <v>76</v>
      </c>
      <c r="D52" s="7" t="s">
        <v>77</v>
      </c>
      <c r="E52" s="8">
        <v>17</v>
      </c>
      <c r="F52" s="25">
        <v>58</v>
      </c>
      <c r="G52" s="29">
        <v>35</v>
      </c>
      <c r="H52" s="27">
        <v>178</v>
      </c>
      <c r="I52" s="31">
        <v>28</v>
      </c>
      <c r="J52" s="25">
        <v>72</v>
      </c>
      <c r="K52" s="31">
        <v>47</v>
      </c>
      <c r="L52" s="25"/>
      <c r="M52" s="10">
        <f>SUM(Table42[[#This Row],[Q1]:[Final]])</f>
        <v>435</v>
      </c>
      <c r="N52" s="31" t="str">
        <f t="shared" si="4"/>
        <v>CB</v>
      </c>
      <c r="O52" s="31" t="str">
        <f t="shared" si="5"/>
        <v>CB</v>
      </c>
      <c r="P52" s="50"/>
      <c r="Q52" s="50"/>
      <c r="R52" s="2"/>
      <c r="S52" s="2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15.75" customHeight="1">
      <c r="A53" s="6">
        <v>52</v>
      </c>
      <c r="B53" s="7">
        <v>201012047</v>
      </c>
      <c r="C53" s="7" t="s">
        <v>78</v>
      </c>
      <c r="D53" s="7" t="s">
        <v>79</v>
      </c>
      <c r="E53" s="8">
        <v>34</v>
      </c>
      <c r="F53" s="25">
        <v>90</v>
      </c>
      <c r="G53" s="29">
        <v>40</v>
      </c>
      <c r="H53" s="27">
        <v>144</v>
      </c>
      <c r="I53" s="31">
        <v>33</v>
      </c>
      <c r="J53" s="25">
        <v>80</v>
      </c>
      <c r="K53" s="31">
        <v>82</v>
      </c>
      <c r="L53" s="25"/>
      <c r="M53" s="10">
        <f>SUM(Table42[[#This Row],[Q1]:[Final]])</f>
        <v>503</v>
      </c>
      <c r="N53" s="31" t="str">
        <f t="shared" si="4"/>
        <v>BB</v>
      </c>
      <c r="O53" s="31" t="str">
        <f t="shared" si="5"/>
        <v>BB</v>
      </c>
      <c r="P53" s="50"/>
      <c r="Q53" s="50"/>
      <c r="R53" s="2"/>
      <c r="S53" s="2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>
      <c r="A54" s="6">
        <v>53</v>
      </c>
      <c r="B54" s="7">
        <v>201012048</v>
      </c>
      <c r="C54" s="7" t="s">
        <v>80</v>
      </c>
      <c r="D54" s="7" t="s">
        <v>81</v>
      </c>
      <c r="E54" s="8">
        <v>27</v>
      </c>
      <c r="F54" s="25">
        <v>47</v>
      </c>
      <c r="G54" s="33">
        <v>38</v>
      </c>
      <c r="H54" s="27">
        <v>194</v>
      </c>
      <c r="I54" s="25">
        <v>45</v>
      </c>
      <c r="J54" s="25">
        <v>64</v>
      </c>
      <c r="K54" s="25">
        <v>86</v>
      </c>
      <c r="L54" s="25"/>
      <c r="M54" s="25">
        <f>SUM(Table42[[#This Row],[Q1]:[Final]])</f>
        <v>501</v>
      </c>
      <c r="N54" s="25" t="str">
        <f t="shared" si="4"/>
        <v>BB</v>
      </c>
      <c r="O54" s="25" t="str">
        <f t="shared" si="5"/>
        <v>BB</v>
      </c>
      <c r="P54" s="50"/>
      <c r="Q54" s="50"/>
      <c r="R54" s="2"/>
      <c r="S54" s="2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>
      <c r="A55" s="6">
        <v>54</v>
      </c>
      <c r="B55" s="7">
        <v>201012049</v>
      </c>
      <c r="C55" s="7" t="s">
        <v>123</v>
      </c>
      <c r="D55" s="7" t="s">
        <v>124</v>
      </c>
      <c r="E55" s="8">
        <v>33</v>
      </c>
      <c r="F55" s="25">
        <v>104</v>
      </c>
      <c r="G55" s="29">
        <v>39</v>
      </c>
      <c r="H55" s="38">
        <v>213</v>
      </c>
      <c r="I55" s="31">
        <v>29</v>
      </c>
      <c r="J55" s="25">
        <v>40</v>
      </c>
      <c r="K55" s="31">
        <v>42</v>
      </c>
      <c r="L55" s="25"/>
      <c r="M55" s="34">
        <f>SUM(Table42[[#This Row],[Q1]:[Final]])</f>
        <v>500</v>
      </c>
      <c r="N55" s="25" t="str">
        <f t="shared" si="4"/>
        <v>BB</v>
      </c>
      <c r="O55" s="25" t="str">
        <f t="shared" si="5"/>
        <v>BB</v>
      </c>
      <c r="P55" s="50"/>
      <c r="Q55" s="50"/>
      <c r="R55" s="2"/>
      <c r="S55" s="2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5" customHeight="1">
      <c r="A56" s="6">
        <v>55</v>
      </c>
      <c r="B56" s="7">
        <v>201012050</v>
      </c>
      <c r="C56" s="7" t="s">
        <v>30</v>
      </c>
      <c r="D56" s="7" t="s">
        <v>31</v>
      </c>
      <c r="E56" s="8">
        <v>37</v>
      </c>
      <c r="F56" s="25">
        <v>123</v>
      </c>
      <c r="G56" s="33">
        <v>47</v>
      </c>
      <c r="H56" s="27">
        <v>217</v>
      </c>
      <c r="I56" s="25">
        <v>43</v>
      </c>
      <c r="J56" s="25">
        <v>64</v>
      </c>
      <c r="K56" s="25">
        <v>86</v>
      </c>
      <c r="L56" s="25"/>
      <c r="M56" s="25">
        <f>SUM(Table42[[#This Row],[Q1]:[Final]])</f>
        <v>617</v>
      </c>
      <c r="N56" s="25" t="str">
        <f t="shared" si="4"/>
        <v>BA</v>
      </c>
      <c r="O56" s="25" t="str">
        <f t="shared" si="5"/>
        <v>BA</v>
      </c>
      <c r="P56" s="50"/>
      <c r="Q56" s="50"/>
      <c r="R56" s="2"/>
      <c r="S56" s="2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>
      <c r="A57" s="6">
        <v>56</v>
      </c>
      <c r="B57" s="7">
        <v>201012053</v>
      </c>
      <c r="C57" s="7" t="s">
        <v>82</v>
      </c>
      <c r="D57" s="7" t="s">
        <v>83</v>
      </c>
      <c r="E57" s="8">
        <v>13</v>
      </c>
      <c r="F57" s="25">
        <v>5</v>
      </c>
      <c r="G57" s="29">
        <v>42</v>
      </c>
      <c r="H57" s="27">
        <v>204</v>
      </c>
      <c r="I57" s="31">
        <v>35</v>
      </c>
      <c r="J57" s="25">
        <v>76</v>
      </c>
      <c r="K57" s="31">
        <v>88</v>
      </c>
      <c r="L57" s="25"/>
      <c r="M57" s="10">
        <f>SUM(Table42[[#This Row],[Q1]:[Final]])</f>
        <v>463</v>
      </c>
      <c r="N57" s="31" t="str">
        <f t="shared" si="4"/>
        <v>CB</v>
      </c>
      <c r="O57" s="31" t="str">
        <f t="shared" si="5"/>
        <v>CB</v>
      </c>
      <c r="P57" s="50"/>
      <c r="Q57" s="50"/>
      <c r="R57" s="2"/>
      <c r="S57" s="2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s="4" customFormat="1" ht="16.5" customHeight="1">
      <c r="A58" s="6">
        <v>57</v>
      </c>
      <c r="B58" s="7">
        <v>201012054</v>
      </c>
      <c r="C58" s="7" t="s">
        <v>32</v>
      </c>
      <c r="D58" s="7" t="s">
        <v>33</v>
      </c>
      <c r="E58" s="8">
        <v>18</v>
      </c>
      <c r="F58" s="25">
        <v>81</v>
      </c>
      <c r="G58" s="33">
        <v>44</v>
      </c>
      <c r="H58" s="27">
        <v>210</v>
      </c>
      <c r="I58" s="25">
        <v>28</v>
      </c>
      <c r="J58" s="25">
        <v>88</v>
      </c>
      <c r="K58" s="25">
        <v>94</v>
      </c>
      <c r="L58" s="25"/>
      <c r="M58" s="25">
        <f>SUM(Table42[[#This Row],[Q1]:[Final]])</f>
        <v>563</v>
      </c>
      <c r="N58" s="25" t="str">
        <f t="shared" si="4"/>
        <v>BB</v>
      </c>
      <c r="O58" s="25" t="str">
        <f t="shared" si="5"/>
        <v>BB</v>
      </c>
      <c r="P58" s="50"/>
      <c r="Q58" s="50"/>
      <c r="R58" s="2"/>
      <c r="S58" s="2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>
      <c r="A59" s="6">
        <v>58</v>
      </c>
      <c r="B59" s="7">
        <v>201012055</v>
      </c>
      <c r="C59" s="7" t="s">
        <v>34</v>
      </c>
      <c r="D59" s="7" t="s">
        <v>35</v>
      </c>
      <c r="E59" s="8">
        <v>12</v>
      </c>
      <c r="F59" s="25">
        <v>27</v>
      </c>
      <c r="G59" s="33">
        <v>11</v>
      </c>
      <c r="H59" s="27">
        <v>143</v>
      </c>
      <c r="I59" s="25">
        <v>42</v>
      </c>
      <c r="J59" s="25">
        <v>48</v>
      </c>
      <c r="K59" s="25">
        <v>80</v>
      </c>
      <c r="L59" s="25"/>
      <c r="M59" s="25">
        <f>SUM(Table42[[#This Row],[Q1]:[Final]])</f>
        <v>363</v>
      </c>
      <c r="N59" s="25" t="str">
        <f t="shared" si="4"/>
        <v>CC</v>
      </c>
      <c r="O59" s="25" t="str">
        <f t="shared" si="5"/>
        <v>CC</v>
      </c>
      <c r="P59" s="50"/>
      <c r="Q59" s="50"/>
      <c r="R59" s="2"/>
      <c r="S59" s="2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5.75" customHeight="1">
      <c r="A60" s="6">
        <v>59</v>
      </c>
      <c r="B60" s="7">
        <v>201012056</v>
      </c>
      <c r="C60" s="7" t="s">
        <v>125</v>
      </c>
      <c r="D60" s="7" t="s">
        <v>126</v>
      </c>
      <c r="E60" s="8">
        <v>40</v>
      </c>
      <c r="F60" s="25">
        <v>136</v>
      </c>
      <c r="G60" s="29">
        <v>47</v>
      </c>
      <c r="H60" s="27">
        <v>203</v>
      </c>
      <c r="I60" s="31">
        <v>39</v>
      </c>
      <c r="J60" s="25">
        <v>84</v>
      </c>
      <c r="K60" s="31">
        <v>93</v>
      </c>
      <c r="L60" s="25"/>
      <c r="M60" s="10">
        <f>SUM(Table42[[#This Row],[Q1]:[Final]])</f>
        <v>642</v>
      </c>
      <c r="N60" s="31" t="str">
        <f t="shared" si="4"/>
        <v>AA</v>
      </c>
      <c r="O60" s="31" t="str">
        <f t="shared" si="5"/>
        <v>AA</v>
      </c>
      <c r="P60" s="50"/>
      <c r="Q60" s="50"/>
      <c r="R60" s="2"/>
      <c r="S60" s="2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s="4" customFormat="1" ht="16.5" customHeight="1">
      <c r="A61" s="6">
        <v>60</v>
      </c>
      <c r="B61" s="7">
        <v>201012057</v>
      </c>
      <c r="C61" s="7" t="s">
        <v>36</v>
      </c>
      <c r="D61" s="7" t="s">
        <v>37</v>
      </c>
      <c r="E61" s="8">
        <v>26</v>
      </c>
      <c r="F61" s="25">
        <v>73</v>
      </c>
      <c r="G61" s="33">
        <v>42</v>
      </c>
      <c r="H61" s="27">
        <v>223</v>
      </c>
      <c r="I61" s="25">
        <v>38</v>
      </c>
      <c r="J61" s="25">
        <v>68</v>
      </c>
      <c r="K61" s="25">
        <v>94</v>
      </c>
      <c r="L61" s="25"/>
      <c r="M61" s="25">
        <f>SUM(Table42[[#This Row],[Q1]:[Final]])</f>
        <v>564</v>
      </c>
      <c r="N61" s="25" t="str">
        <f t="shared" si="4"/>
        <v>BA</v>
      </c>
      <c r="O61" s="25" t="str">
        <f t="shared" si="5"/>
        <v>BA</v>
      </c>
      <c r="P61" s="50"/>
      <c r="Q61" s="50"/>
      <c r="R61" s="2"/>
      <c r="S61" s="2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>
      <c r="A62" s="6">
        <v>61</v>
      </c>
      <c r="B62" s="7">
        <v>201012059</v>
      </c>
      <c r="C62" s="7" t="s">
        <v>127</v>
      </c>
      <c r="D62" s="7" t="s">
        <v>128</v>
      </c>
      <c r="E62" s="8">
        <v>20</v>
      </c>
      <c r="F62" s="25">
        <v>59</v>
      </c>
      <c r="G62" s="29">
        <v>35</v>
      </c>
      <c r="H62" s="27">
        <v>161</v>
      </c>
      <c r="I62" s="31">
        <v>18</v>
      </c>
      <c r="J62" s="25">
        <v>16</v>
      </c>
      <c r="K62" s="31">
        <v>58</v>
      </c>
      <c r="L62" s="25"/>
      <c r="M62" s="34">
        <f>SUM(Table42[[#This Row],[Q1]:[Final]])</f>
        <v>367</v>
      </c>
      <c r="N62" s="25" t="str">
        <f t="shared" si="4"/>
        <v>CC</v>
      </c>
      <c r="O62" s="25" t="str">
        <f t="shared" si="5"/>
        <v>CC</v>
      </c>
      <c r="P62" s="50"/>
      <c r="Q62" s="50"/>
      <c r="R62" s="2"/>
      <c r="S62" s="2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6.5" customHeight="1">
      <c r="A63" s="6">
        <v>62</v>
      </c>
      <c r="B63" s="7">
        <v>201012060</v>
      </c>
      <c r="C63" s="7" t="s">
        <v>129</v>
      </c>
      <c r="D63" s="7" t="s">
        <v>130</v>
      </c>
      <c r="E63" s="8">
        <v>20</v>
      </c>
      <c r="F63" s="25">
        <v>22</v>
      </c>
      <c r="G63" s="29">
        <v>31</v>
      </c>
      <c r="H63" s="27">
        <v>115</v>
      </c>
      <c r="I63" s="31">
        <v>19</v>
      </c>
      <c r="J63" s="25">
        <v>80</v>
      </c>
      <c r="K63" s="31">
        <v>87</v>
      </c>
      <c r="L63" s="25"/>
      <c r="M63" s="10">
        <f>SUM(Table42[[#This Row],[Q1]:[Final]])</f>
        <v>374</v>
      </c>
      <c r="N63" s="31" t="str">
        <f t="shared" si="4"/>
        <v>CC</v>
      </c>
      <c r="O63" s="31" t="str">
        <f t="shared" si="5"/>
        <v>CC</v>
      </c>
      <c r="P63" s="50"/>
      <c r="Q63" s="50"/>
      <c r="R63" s="2"/>
      <c r="S63" s="2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>
      <c r="A64" s="6">
        <v>63</v>
      </c>
      <c r="B64" s="7">
        <v>201012061</v>
      </c>
      <c r="C64" s="7" t="s">
        <v>167</v>
      </c>
      <c r="D64" s="7" t="s">
        <v>168</v>
      </c>
      <c r="E64" s="8" t="s">
        <v>154</v>
      </c>
      <c r="F64" s="25" t="s">
        <v>154</v>
      </c>
      <c r="G64" s="29" t="s">
        <v>154</v>
      </c>
      <c r="H64" s="27" t="s">
        <v>154</v>
      </c>
      <c r="I64" s="31" t="s">
        <v>154</v>
      </c>
      <c r="J64" s="25" t="s">
        <v>154</v>
      </c>
      <c r="K64" s="31" t="s">
        <v>154</v>
      </c>
      <c r="L64" s="25"/>
      <c r="M64" s="10" t="s">
        <v>154</v>
      </c>
      <c r="N64" s="31" t="str">
        <f t="shared" si="4"/>
        <v>NA</v>
      </c>
      <c r="O64" s="31" t="str">
        <f t="shared" si="5"/>
        <v>NA</v>
      </c>
      <c r="P64" s="50"/>
      <c r="Q64" s="50"/>
      <c r="R64" s="2"/>
      <c r="S64" s="2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1:61">
      <c r="A65" s="6">
        <v>64</v>
      </c>
      <c r="B65" s="7">
        <v>201012301</v>
      </c>
      <c r="C65" s="7" t="s">
        <v>84</v>
      </c>
      <c r="D65" s="7" t="s">
        <v>85</v>
      </c>
      <c r="E65" s="8">
        <v>17</v>
      </c>
      <c r="F65" s="25">
        <v>37</v>
      </c>
      <c r="G65" s="29">
        <v>29</v>
      </c>
      <c r="H65" s="27">
        <v>162</v>
      </c>
      <c r="I65" s="31">
        <v>34</v>
      </c>
      <c r="J65" s="25">
        <v>64</v>
      </c>
      <c r="K65" s="31">
        <v>82</v>
      </c>
      <c r="L65" s="25"/>
      <c r="M65" s="10">
        <f>SUM(Table42[[#This Row],[Q1]:[Final]])</f>
        <v>425</v>
      </c>
      <c r="N65" s="31" t="str">
        <f t="shared" si="4"/>
        <v>CB</v>
      </c>
      <c r="O65" s="31" t="str">
        <f t="shared" si="5"/>
        <v>CB</v>
      </c>
      <c r="P65" s="50"/>
      <c r="Q65" s="50"/>
      <c r="R65" s="2"/>
      <c r="S65" s="2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1:61" ht="15.75" customHeight="1">
      <c r="A66" s="6">
        <v>65</v>
      </c>
      <c r="B66" s="7">
        <v>201012302</v>
      </c>
      <c r="C66" s="7" t="s">
        <v>131</v>
      </c>
      <c r="D66" s="7" t="s">
        <v>132</v>
      </c>
      <c r="E66" s="8">
        <v>25</v>
      </c>
      <c r="F66" s="25">
        <v>9</v>
      </c>
      <c r="G66" s="29">
        <v>43</v>
      </c>
      <c r="H66" s="27">
        <v>230</v>
      </c>
      <c r="I66" s="31">
        <v>36</v>
      </c>
      <c r="J66" s="25">
        <v>88</v>
      </c>
      <c r="K66" s="31">
        <v>94</v>
      </c>
      <c r="L66" s="25"/>
      <c r="M66" s="34">
        <f>SUM(Table42[[#This Row],[Q1]:[Final]])</f>
        <v>525</v>
      </c>
      <c r="N66" s="25" t="str">
        <f t="shared" ref="N66:N81" si="6">LOOKUP(M66,$R$3:$R$12,$Q$3:$Q$12)</f>
        <v>BB</v>
      </c>
      <c r="O66" s="25" t="str">
        <f t="shared" ref="O66:O81" si="7">LOOKUP(M66,$V$3:$V$12,$U$3:$U$12)</f>
        <v>BB</v>
      </c>
      <c r="P66" s="50"/>
      <c r="Q66" s="50"/>
      <c r="R66" s="2"/>
      <c r="S66" s="2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1:61" s="4" customFormat="1" ht="15.75" customHeight="1">
      <c r="A67" s="6">
        <v>66</v>
      </c>
      <c r="B67" s="7">
        <v>201012303</v>
      </c>
      <c r="C67" s="7" t="s">
        <v>86</v>
      </c>
      <c r="D67" s="7" t="s">
        <v>87</v>
      </c>
      <c r="E67" s="8">
        <v>28</v>
      </c>
      <c r="F67" s="25">
        <v>50</v>
      </c>
      <c r="G67" s="29" t="s">
        <v>154</v>
      </c>
      <c r="H67" s="27">
        <v>166</v>
      </c>
      <c r="I67" s="25">
        <v>15</v>
      </c>
      <c r="J67" s="25">
        <v>24</v>
      </c>
      <c r="K67" s="25">
        <v>41</v>
      </c>
      <c r="L67" s="25"/>
      <c r="M67" s="35">
        <f>SUM(Table42[[#This Row],[Q1]:[Final]])</f>
        <v>324</v>
      </c>
      <c r="N67" s="25" t="str">
        <f t="shared" si="6"/>
        <v>DC</v>
      </c>
      <c r="O67" s="25" t="str">
        <f t="shared" si="7"/>
        <v>DC</v>
      </c>
      <c r="P67" s="50"/>
      <c r="Q67" s="50"/>
      <c r="R67" s="2"/>
      <c r="S67" s="2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1:61" ht="14.25" customHeight="1">
      <c r="A68" s="6">
        <v>67</v>
      </c>
      <c r="B68" s="7">
        <v>201012305</v>
      </c>
      <c r="C68" s="7" t="s">
        <v>38</v>
      </c>
      <c r="D68" s="7" t="s">
        <v>39</v>
      </c>
      <c r="E68" s="8">
        <v>23</v>
      </c>
      <c r="F68" s="25">
        <v>15</v>
      </c>
      <c r="G68" s="33">
        <v>13</v>
      </c>
      <c r="H68" s="27">
        <v>79</v>
      </c>
      <c r="I68" s="25">
        <v>5</v>
      </c>
      <c r="J68" s="25">
        <v>24</v>
      </c>
      <c r="K68" s="25">
        <v>13</v>
      </c>
      <c r="L68" s="25"/>
      <c r="M68" s="25">
        <f>SUM(Table42[[#This Row],[Q1]:[Final]])</f>
        <v>172</v>
      </c>
      <c r="N68" s="25" t="str">
        <f t="shared" si="6"/>
        <v>FD</v>
      </c>
      <c r="O68" s="25" t="str">
        <f t="shared" si="7"/>
        <v>FD</v>
      </c>
      <c r="P68" s="50"/>
      <c r="Q68" s="50"/>
      <c r="R68" s="2"/>
      <c r="S68" s="2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1:61" ht="15" customHeight="1">
      <c r="A69" s="6">
        <v>68</v>
      </c>
      <c r="B69" s="7">
        <v>201012501</v>
      </c>
      <c r="C69" s="7" t="s">
        <v>40</v>
      </c>
      <c r="D69" s="7" t="s">
        <v>41</v>
      </c>
      <c r="E69" s="8">
        <v>1</v>
      </c>
      <c r="F69" s="25">
        <v>26</v>
      </c>
      <c r="G69" s="33">
        <v>23</v>
      </c>
      <c r="H69" s="27">
        <v>116</v>
      </c>
      <c r="I69" s="25">
        <v>0</v>
      </c>
      <c r="J69" s="25">
        <v>68</v>
      </c>
      <c r="K69" s="25">
        <v>82</v>
      </c>
      <c r="L69" s="25"/>
      <c r="M69" s="25">
        <f>SUM(Table42[[#This Row],[Q1]:[Final]])</f>
        <v>316</v>
      </c>
      <c r="N69" s="25" t="str">
        <f t="shared" si="6"/>
        <v>DC</v>
      </c>
      <c r="O69" s="25" t="str">
        <f t="shared" si="7"/>
        <v>DC</v>
      </c>
      <c r="P69" s="50"/>
      <c r="Q69" s="50"/>
      <c r="R69" s="2"/>
      <c r="S69" s="2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1:61">
      <c r="A70" s="6">
        <v>69</v>
      </c>
      <c r="B70" s="7">
        <v>201112005</v>
      </c>
      <c r="C70" s="7" t="s">
        <v>88</v>
      </c>
      <c r="D70" s="7" t="s">
        <v>89</v>
      </c>
      <c r="E70" s="8">
        <v>32</v>
      </c>
      <c r="F70" s="25">
        <v>65</v>
      </c>
      <c r="G70" s="29">
        <v>24</v>
      </c>
      <c r="H70" s="27">
        <v>219</v>
      </c>
      <c r="I70" s="31">
        <v>26</v>
      </c>
      <c r="J70" s="25">
        <v>92</v>
      </c>
      <c r="K70" s="31">
        <v>91</v>
      </c>
      <c r="L70" s="25"/>
      <c r="M70" s="10">
        <f>SUM(Table42[[#This Row],[Q1]:[Final]])</f>
        <v>549</v>
      </c>
      <c r="N70" s="31" t="str">
        <f t="shared" si="6"/>
        <v>BB</v>
      </c>
      <c r="O70" s="31" t="str">
        <f t="shared" si="7"/>
        <v>BB</v>
      </c>
      <c r="P70" s="50"/>
      <c r="Q70" s="50"/>
      <c r="R70" s="2"/>
      <c r="S70" s="2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1:61">
      <c r="A71" s="6">
        <v>70</v>
      </c>
      <c r="B71" s="7">
        <v>201112010</v>
      </c>
      <c r="C71" s="7" t="s">
        <v>90</v>
      </c>
      <c r="D71" s="7" t="s">
        <v>91</v>
      </c>
      <c r="E71" s="8">
        <v>19</v>
      </c>
      <c r="F71" s="25">
        <v>79</v>
      </c>
      <c r="G71" s="33">
        <v>45</v>
      </c>
      <c r="H71" s="27">
        <v>224</v>
      </c>
      <c r="I71" s="25">
        <v>27</v>
      </c>
      <c r="J71" s="25">
        <v>68</v>
      </c>
      <c r="K71" s="25">
        <v>86</v>
      </c>
      <c r="L71" s="25"/>
      <c r="M71" s="25">
        <f>SUM(Table42[[#This Row],[Q1]:[Final]])</f>
        <v>548</v>
      </c>
      <c r="N71" s="25" t="str">
        <f t="shared" si="6"/>
        <v>BB</v>
      </c>
      <c r="O71" s="25" t="str">
        <f t="shared" si="7"/>
        <v>BB</v>
      </c>
      <c r="P71" s="50"/>
      <c r="Q71" s="50"/>
      <c r="R71" s="2"/>
      <c r="S71" s="2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1:61">
      <c r="A72" s="6">
        <v>71</v>
      </c>
      <c r="B72" s="7">
        <v>201112019</v>
      </c>
      <c r="C72" s="7" t="s">
        <v>44</v>
      </c>
      <c r="D72" s="7" t="s">
        <v>92</v>
      </c>
      <c r="E72" s="8">
        <v>26</v>
      </c>
      <c r="F72" s="25">
        <v>66</v>
      </c>
      <c r="G72" s="29">
        <v>48</v>
      </c>
      <c r="H72" s="27">
        <v>231</v>
      </c>
      <c r="I72" s="31">
        <v>36</v>
      </c>
      <c r="J72" s="25">
        <v>96</v>
      </c>
      <c r="K72" s="31">
        <v>86</v>
      </c>
      <c r="L72" s="25"/>
      <c r="M72" s="10">
        <f>SUM(Table42[[#This Row],[Q1]:[Final]])</f>
        <v>589</v>
      </c>
      <c r="N72" s="31" t="str">
        <f t="shared" si="6"/>
        <v>BA</v>
      </c>
      <c r="O72" s="31" t="str">
        <f t="shared" si="7"/>
        <v>BA</v>
      </c>
      <c r="P72" s="50"/>
      <c r="Q72" s="50"/>
      <c r="R72" s="2"/>
      <c r="S72" s="2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1:61">
      <c r="A73" s="6">
        <v>72</v>
      </c>
      <c r="B73" s="7">
        <v>201112030</v>
      </c>
      <c r="C73" s="7" t="s">
        <v>42</v>
      </c>
      <c r="D73" s="7" t="s">
        <v>43</v>
      </c>
      <c r="E73" s="8">
        <v>23</v>
      </c>
      <c r="F73" s="25">
        <v>37</v>
      </c>
      <c r="G73" s="33">
        <v>44</v>
      </c>
      <c r="H73" s="27">
        <v>194</v>
      </c>
      <c r="I73" s="25">
        <v>19</v>
      </c>
      <c r="J73" s="25">
        <v>68</v>
      </c>
      <c r="K73" s="25">
        <v>86</v>
      </c>
      <c r="L73" s="25"/>
      <c r="M73" s="25">
        <f>SUM(Table42[[#This Row],[Q1]:[Final]])</f>
        <v>471</v>
      </c>
      <c r="N73" s="25" t="str">
        <f t="shared" si="6"/>
        <v>CB</v>
      </c>
      <c r="O73" s="25" t="str">
        <f t="shared" si="7"/>
        <v>CB</v>
      </c>
      <c r="P73" s="50"/>
      <c r="Q73" s="50"/>
      <c r="R73" s="2"/>
      <c r="S73" s="2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1:61" s="4" customFormat="1">
      <c r="A74" s="6">
        <v>73</v>
      </c>
      <c r="B74" s="7">
        <v>201112033</v>
      </c>
      <c r="C74" s="7" t="s">
        <v>133</v>
      </c>
      <c r="D74" s="7" t="s">
        <v>134</v>
      </c>
      <c r="E74" s="8">
        <v>25</v>
      </c>
      <c r="F74" s="25">
        <v>29</v>
      </c>
      <c r="G74" s="29">
        <v>49</v>
      </c>
      <c r="H74" s="27">
        <v>206</v>
      </c>
      <c r="I74" s="31">
        <v>30</v>
      </c>
      <c r="J74" s="25">
        <v>76</v>
      </c>
      <c r="K74" s="31">
        <v>93</v>
      </c>
      <c r="L74" s="25"/>
      <c r="M74" s="34">
        <f>SUM(Table42[[#This Row],[Q1]:[Final]])</f>
        <v>508</v>
      </c>
      <c r="N74" s="25" t="str">
        <f t="shared" si="6"/>
        <v>BB</v>
      </c>
      <c r="O74" s="25" t="str">
        <f t="shared" si="7"/>
        <v>BB</v>
      </c>
      <c r="P74" s="50"/>
      <c r="Q74" s="50"/>
      <c r="R74" s="2"/>
      <c r="S74" s="2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</row>
    <row r="75" spans="1:61">
      <c r="A75" s="6">
        <v>74</v>
      </c>
      <c r="B75" s="7">
        <v>201112035</v>
      </c>
      <c r="C75" s="7" t="s">
        <v>44</v>
      </c>
      <c r="D75" s="7" t="s">
        <v>45</v>
      </c>
      <c r="E75" s="8">
        <v>15</v>
      </c>
      <c r="F75" s="25">
        <v>77</v>
      </c>
      <c r="G75" s="33">
        <v>40</v>
      </c>
      <c r="H75" s="27">
        <v>160</v>
      </c>
      <c r="I75" s="25">
        <v>8</v>
      </c>
      <c r="J75" s="25">
        <v>56</v>
      </c>
      <c r="K75" s="25">
        <v>80</v>
      </c>
      <c r="L75" s="25"/>
      <c r="M75" s="25">
        <f>SUM(Table42[[#This Row],[Q1]:[Final]])</f>
        <v>436</v>
      </c>
      <c r="N75" s="25" t="str">
        <f t="shared" si="6"/>
        <v>CB</v>
      </c>
      <c r="O75" s="25" t="str">
        <f t="shared" si="7"/>
        <v>CB</v>
      </c>
      <c r="P75" s="50"/>
      <c r="Q75" s="50"/>
      <c r="R75" s="2"/>
      <c r="S75" s="2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</row>
    <row r="76" spans="1:61" ht="14.25" customHeight="1">
      <c r="A76" s="6">
        <v>75</v>
      </c>
      <c r="B76" s="7">
        <v>201112050</v>
      </c>
      <c r="C76" s="7" t="s">
        <v>135</v>
      </c>
      <c r="D76" s="7" t="s">
        <v>136</v>
      </c>
      <c r="E76" s="8">
        <v>48</v>
      </c>
      <c r="F76" s="25">
        <v>143</v>
      </c>
      <c r="G76" s="29">
        <v>49</v>
      </c>
      <c r="H76" s="27">
        <v>247</v>
      </c>
      <c r="I76" s="12">
        <v>50</v>
      </c>
      <c r="J76" s="25">
        <v>92</v>
      </c>
      <c r="K76" s="12">
        <v>95</v>
      </c>
      <c r="L76" s="25"/>
      <c r="M76" s="10">
        <f>SUM(Table42[[#This Row],[Q1]:[Final]])</f>
        <v>724</v>
      </c>
      <c r="N76" s="25" t="str">
        <f t="shared" si="6"/>
        <v>AA</v>
      </c>
      <c r="O76" s="25" t="str">
        <f t="shared" si="7"/>
        <v>AA</v>
      </c>
      <c r="P76" s="50"/>
      <c r="Q76" s="50"/>
      <c r="R76" s="2"/>
      <c r="S76" s="2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</row>
    <row r="77" spans="1:61" ht="14.25" customHeight="1">
      <c r="A77" s="6">
        <v>76</v>
      </c>
      <c r="B77" s="7">
        <v>201112180</v>
      </c>
      <c r="C77" s="7" t="s">
        <v>137</v>
      </c>
      <c r="D77" s="7" t="s">
        <v>138</v>
      </c>
      <c r="E77" s="8" t="s">
        <v>154</v>
      </c>
      <c r="F77" s="25" t="s">
        <v>154</v>
      </c>
      <c r="G77" s="29" t="s">
        <v>154</v>
      </c>
      <c r="H77" s="27" t="s">
        <v>154</v>
      </c>
      <c r="I77" s="12" t="s">
        <v>154</v>
      </c>
      <c r="J77" s="25" t="s">
        <v>154</v>
      </c>
      <c r="K77" s="12" t="s">
        <v>154</v>
      </c>
      <c r="L77" s="25" t="s">
        <v>154</v>
      </c>
      <c r="M77" s="10" t="s">
        <v>154</v>
      </c>
      <c r="N77" s="25" t="str">
        <f t="shared" si="6"/>
        <v>NA</v>
      </c>
      <c r="O77" s="25" t="str">
        <f t="shared" si="7"/>
        <v>NA</v>
      </c>
      <c r="P77" s="50"/>
      <c r="Q77" s="50"/>
      <c r="R77" s="2"/>
      <c r="S77" s="2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</row>
    <row r="78" spans="1:61" ht="14.25" customHeight="1">
      <c r="A78" s="6">
        <v>77</v>
      </c>
      <c r="B78" s="7">
        <v>201119322</v>
      </c>
      <c r="C78" s="7" t="s">
        <v>157</v>
      </c>
      <c r="D78" s="7" t="s">
        <v>158</v>
      </c>
      <c r="E78" s="8">
        <v>7</v>
      </c>
      <c r="F78" s="25">
        <v>37</v>
      </c>
      <c r="G78" s="29" t="s">
        <v>154</v>
      </c>
      <c r="H78" s="27">
        <v>18</v>
      </c>
      <c r="I78" s="25" t="s">
        <v>154</v>
      </c>
      <c r="J78" s="25" t="s">
        <v>154</v>
      </c>
      <c r="K78" s="25" t="s">
        <v>154</v>
      </c>
      <c r="L78" s="25"/>
      <c r="M78" s="10">
        <f>SUM(Table42[[#This Row],[Q1]:[Final]])</f>
        <v>62</v>
      </c>
      <c r="N78" s="31" t="str">
        <f t="shared" si="6"/>
        <v>FF</v>
      </c>
      <c r="O78" s="31" t="str">
        <f t="shared" si="7"/>
        <v>FF</v>
      </c>
      <c r="P78" s="50"/>
      <c r="Q78" s="50"/>
      <c r="R78" s="2"/>
      <c r="S78" s="2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</row>
    <row r="79" spans="1:61">
      <c r="A79" s="6">
        <v>78</v>
      </c>
      <c r="B79" s="7">
        <v>201119325</v>
      </c>
      <c r="C79" s="7" t="s">
        <v>159</v>
      </c>
      <c r="D79" s="7" t="s">
        <v>160</v>
      </c>
      <c r="E79" s="8">
        <v>26</v>
      </c>
      <c r="F79" s="25">
        <v>60</v>
      </c>
      <c r="G79" s="29">
        <v>24</v>
      </c>
      <c r="H79" s="27">
        <v>133</v>
      </c>
      <c r="I79" s="31" t="s">
        <v>154</v>
      </c>
      <c r="J79" s="25">
        <v>4</v>
      </c>
      <c r="K79" s="31" t="s">
        <v>154</v>
      </c>
      <c r="L79" s="25"/>
      <c r="M79" s="10">
        <f>SUM(Table42[[#This Row],[Q1]:[Final]])</f>
        <v>247</v>
      </c>
      <c r="N79" s="31" t="str">
        <f t="shared" si="6"/>
        <v>DD</v>
      </c>
      <c r="O79" s="31" t="str">
        <f t="shared" si="7"/>
        <v>DD</v>
      </c>
      <c r="P79" s="50"/>
      <c r="Q79" s="50"/>
      <c r="R79" s="2"/>
      <c r="S79" s="2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</row>
    <row r="80" spans="1:61" s="4" customFormat="1" ht="15" customHeight="1">
      <c r="A80" s="6">
        <v>78</v>
      </c>
      <c r="B80" s="7">
        <v>201119326</v>
      </c>
      <c r="C80" s="7" t="s">
        <v>162</v>
      </c>
      <c r="D80" s="7" t="s">
        <v>161</v>
      </c>
      <c r="E80" s="8">
        <v>0</v>
      </c>
      <c r="F80" s="25">
        <v>67</v>
      </c>
      <c r="G80" s="29">
        <v>37</v>
      </c>
      <c r="H80" s="27">
        <v>161</v>
      </c>
      <c r="I80" s="31">
        <v>26</v>
      </c>
      <c r="J80" s="25">
        <v>56</v>
      </c>
      <c r="K80" s="56">
        <v>0</v>
      </c>
      <c r="L80" s="25"/>
      <c r="M80" s="10">
        <f>SUM(Table42[[#This Row],[Q1]:[Final]])</f>
        <v>347</v>
      </c>
      <c r="N80" s="31" t="str">
        <f t="shared" si="6"/>
        <v>CC</v>
      </c>
      <c r="O80" s="31" t="str">
        <f t="shared" si="7"/>
        <v>CC</v>
      </c>
      <c r="P80" s="50"/>
      <c r="Q80" s="50"/>
      <c r="R80" s="2"/>
      <c r="S80" s="2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</row>
    <row r="81" spans="1:61">
      <c r="A81" s="6">
        <v>79</v>
      </c>
      <c r="B81" s="15">
        <v>201119339</v>
      </c>
      <c r="C81" s="15" t="s">
        <v>155</v>
      </c>
      <c r="D81" s="15" t="s">
        <v>156</v>
      </c>
      <c r="E81" s="16">
        <v>16</v>
      </c>
      <c r="F81" s="37">
        <v>58</v>
      </c>
      <c r="G81" s="29">
        <v>35</v>
      </c>
      <c r="H81" s="38">
        <v>191</v>
      </c>
      <c r="I81" s="39">
        <v>23</v>
      </c>
      <c r="J81" s="37">
        <v>44</v>
      </c>
      <c r="K81" s="39" t="s">
        <v>154</v>
      </c>
      <c r="L81" s="37"/>
      <c r="M81" s="17">
        <f>SUM(Table42[[#This Row],[Q1]:[Final]])</f>
        <v>367</v>
      </c>
      <c r="N81" s="39" t="str">
        <f t="shared" si="6"/>
        <v>CC</v>
      </c>
      <c r="O81" s="39" t="str">
        <f t="shared" si="7"/>
        <v>CC</v>
      </c>
      <c r="P81" s="50"/>
      <c r="Q81" s="50"/>
      <c r="R81" s="2"/>
      <c r="S81" s="2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</row>
    <row r="82" spans="1:61" ht="15.75">
      <c r="D82" s="51" t="s">
        <v>149</v>
      </c>
      <c r="E82" s="49">
        <f>AVERAGE(E2:E81)</f>
        <v>22.22972972972973</v>
      </c>
      <c r="F82" s="49">
        <f t="shared" ref="F82:M82" si="8">AVERAGE(F2:F81)</f>
        <v>56.932432432432435</v>
      </c>
      <c r="G82" s="49">
        <f t="shared" si="8"/>
        <v>34</v>
      </c>
      <c r="H82" s="49">
        <f t="shared" si="8"/>
        <v>166.88888888888889</v>
      </c>
      <c r="I82" s="49">
        <f t="shared" si="8"/>
        <v>28.029850746268657</v>
      </c>
      <c r="J82" s="49">
        <f t="shared" si="8"/>
        <v>59.06849315068493</v>
      </c>
      <c r="K82" s="49">
        <f t="shared" si="8"/>
        <v>71.698412698412696</v>
      </c>
      <c r="L82" s="49" t="e">
        <f t="shared" si="8"/>
        <v>#DIV/0!</v>
      </c>
      <c r="M82" s="49">
        <f t="shared" si="8"/>
        <v>412.81333333333333</v>
      </c>
      <c r="N82" s="54"/>
      <c r="O82" s="54"/>
      <c r="P82" s="50"/>
      <c r="Q82" s="50"/>
      <c r="R82" s="2"/>
      <c r="S82" s="2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</row>
    <row r="83" spans="1:61" ht="15.75">
      <c r="D83" s="51" t="s">
        <v>150</v>
      </c>
      <c r="E83" s="49">
        <f>MAX(E2:E81)</f>
        <v>48</v>
      </c>
      <c r="F83" s="49">
        <f t="shared" ref="F83:M83" si="9">MAX(F2:F81)</f>
        <v>143</v>
      </c>
      <c r="G83" s="49">
        <f t="shared" si="9"/>
        <v>50</v>
      </c>
      <c r="H83" s="49">
        <f t="shared" si="9"/>
        <v>247</v>
      </c>
      <c r="I83" s="49">
        <f t="shared" si="9"/>
        <v>50</v>
      </c>
      <c r="J83" s="49">
        <f t="shared" si="9"/>
        <v>96</v>
      </c>
      <c r="K83" s="49">
        <f t="shared" si="9"/>
        <v>96</v>
      </c>
      <c r="L83" s="49">
        <f t="shared" si="9"/>
        <v>0</v>
      </c>
      <c r="M83" s="49">
        <f t="shared" si="9"/>
        <v>724</v>
      </c>
      <c r="N83" s="54"/>
      <c r="O83" s="54"/>
      <c r="P83" s="50"/>
      <c r="Q83" s="50"/>
      <c r="R83" s="2"/>
      <c r="S83" s="2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1:61" ht="15.75">
      <c r="D84" s="51" t="s">
        <v>151</v>
      </c>
      <c r="E84" s="49">
        <f>MIN(E2:E81)</f>
        <v>0</v>
      </c>
      <c r="F84" s="49">
        <f t="shared" ref="F84:M84" si="10">MIN(F2:F81)</f>
        <v>1</v>
      </c>
      <c r="G84" s="49">
        <f t="shared" si="10"/>
        <v>4</v>
      </c>
      <c r="H84" s="49">
        <f t="shared" si="10"/>
        <v>18</v>
      </c>
      <c r="I84" s="49">
        <f t="shared" si="10"/>
        <v>0</v>
      </c>
      <c r="J84" s="49">
        <f t="shared" si="10"/>
        <v>4</v>
      </c>
      <c r="K84" s="49">
        <f t="shared" si="10"/>
        <v>0</v>
      </c>
      <c r="L84" s="49">
        <f t="shared" si="10"/>
        <v>0</v>
      </c>
      <c r="M84" s="49">
        <f t="shared" si="10"/>
        <v>62</v>
      </c>
      <c r="N84" s="54"/>
      <c r="O84" s="54"/>
      <c r="P84" s="50"/>
      <c r="Q84" s="50"/>
      <c r="R84" s="2"/>
      <c r="S84" s="2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1:61" ht="15.75">
      <c r="D85" s="51" t="s">
        <v>152</v>
      </c>
      <c r="E85" s="49">
        <f t="shared" ref="E85:M85" si="11">STDEV(E2:E81)</f>
        <v>11.41201877533914</v>
      </c>
      <c r="F85" s="49">
        <f t="shared" si="11"/>
        <v>35.339965765455844</v>
      </c>
      <c r="G85" s="49">
        <f t="shared" si="11"/>
        <v>11.674324608835569</v>
      </c>
      <c r="H85" s="49">
        <f t="shared" si="11"/>
        <v>50.5132964103611</v>
      </c>
      <c r="I85" s="49">
        <f t="shared" si="11"/>
        <v>11.356442770587462</v>
      </c>
      <c r="J85" s="49">
        <f t="shared" si="11"/>
        <v>23.175854752979497</v>
      </c>
      <c r="K85" s="49">
        <f t="shared" si="11"/>
        <v>25.173997670814195</v>
      </c>
      <c r="L85" s="49" t="e">
        <f t="shared" si="11"/>
        <v>#DIV/0!</v>
      </c>
      <c r="M85" s="49">
        <f t="shared" si="11"/>
        <v>150.5425048475206</v>
      </c>
      <c r="N85" s="54"/>
      <c r="O85" s="54"/>
      <c r="P85" s="50"/>
      <c r="Q85" s="50"/>
      <c r="R85" s="2"/>
      <c r="S85" s="2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</sheetData>
  <mergeCells count="2">
    <mergeCell ref="Q1:S1"/>
    <mergeCell ref="U1:W1"/>
  </mergeCells>
  <pageMargins left="0.7" right="0.7" top="0.75" bottom="0.75" header="0.3" footer="0.3"/>
  <pageSetup paperSize="9" orientation="portrait" horizontalDpi="300" verticalDpi="0" copies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Akyürek</dc:creator>
  <cp:lastModifiedBy>derya</cp:lastModifiedBy>
  <cp:lastPrinted>2011-10-28T10:50:28Z</cp:lastPrinted>
  <dcterms:created xsi:type="dcterms:W3CDTF">2011-09-25T08:41:17Z</dcterms:created>
  <dcterms:modified xsi:type="dcterms:W3CDTF">2012-01-19T08:13:24Z</dcterms:modified>
</cp:coreProperties>
</file>